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firstSheet="2" activeTab="2"/>
  </bookViews>
  <sheets>
    <sheet name=" Analítico Ingresos" sheetId="1" r:id="rId1"/>
    <sheet name="Eg-Clasificación Adva" sheetId="2" r:id="rId2"/>
    <sheet name="Eg-Clasificación Económ." sheetId="3" r:id="rId3"/>
    <sheet name="Eg-Objeto Gasto" sheetId="4" r:id="rId4"/>
    <sheet name="Eg-Clasif. Funcional " sheetId="5" r:id="rId5"/>
    <sheet name="Estado de Deuda Pública" sheetId="6" r:id="rId6"/>
    <sheet name="Flujo-Fondo-Indic-Post-Fiscal" sheetId="7" r:id="rId7"/>
    <sheet name="Program - Gto.Categoría Program" sheetId="8" r:id="rId8"/>
    <sheet name="Prog-Presup-Inv-P" sheetId="9" r:id="rId9"/>
  </sheets>
  <definedNames>
    <definedName name="_xlnm.Print_Area" localSheetId="0">' Analítico Ingresos'!$A$1:$I$51</definedName>
    <definedName name="_xlnm.Print_Area" localSheetId="4">'Eg-Clasif. Funcional '!$A$1:$H$47</definedName>
    <definedName name="_xlnm.Print_Area" localSheetId="1">'Eg-Clasificación Adva'!$A$1:$G$26</definedName>
    <definedName name="_xlnm.Print_Area" localSheetId="2">'Eg-Clasificación Económ.'!$A$1:$G$22</definedName>
    <definedName name="_xlnm.Print_Area" localSheetId="3">'Eg-Objeto Gasto'!$B$1:$I$90</definedName>
    <definedName name="_xlnm.Print_Area" localSheetId="5">'Estado de Deuda Pública'!$A$1:$E$68</definedName>
    <definedName name="_xlnm.Print_Area" localSheetId="6">'Flujo-Fondo-Indic-Post-Fiscal'!$A$1:$E$37</definedName>
    <definedName name="_xlnm.Print_Area" localSheetId="7">'Program - Gto.Categoría Program'!$A$1:$I$44</definedName>
    <definedName name="_xlnm.Print_Titles" localSheetId="3">'Eg-Objeto Gasto'!$1:$10</definedName>
  </definedNames>
  <calcPr fullCalcOnLoad="1"/>
</workbook>
</file>

<file path=xl/sharedStrings.xml><?xml version="1.0" encoding="utf-8"?>
<sst xmlns="http://schemas.openxmlformats.org/spreadsheetml/2006/main" count="344" uniqueCount="243">
  <si>
    <t>Productos</t>
  </si>
  <si>
    <t>Aprovechamientos</t>
  </si>
  <si>
    <t>Ingresos por Ventas de Bienes y Servicios</t>
  </si>
  <si>
    <t>Participaciones y Aportaciones</t>
  </si>
  <si>
    <t>Aportaciones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</si>
  <si>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</si>
  <si>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</si>
  <si>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</si>
  <si>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</si>
  <si>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</si>
  <si>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</si>
  <si>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</si>
  <si>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</si>
  <si>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</si>
  <si>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</si>
  <si>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</si>
  <si>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</si>
  <si>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</si>
  <si>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</si>
  <si>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</si>
  <si>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</si>
  <si>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</si>
  <si>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</si>
  <si>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</si>
  <si>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</si>
  <si>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</si>
  <si>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</si>
  <si>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</si>
  <si>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</si>
  <si>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</si>
  <si>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</si>
  <si>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</si>
  <si>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</si>
  <si>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</si>
  <si>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</si>
  <si>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</si>
  <si>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</si>
  <si>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</si>
  <si>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</si>
  <si>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</si>
  <si>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</si>
  <si>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</si>
  <si>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</si>
  <si>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</si>
  <si>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</si>
  <si>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</si>
  <si>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Acciones y Participaciones de Capital</t>
  </si>
  <si>
    <t>Compra de Títulos y Valores</t>
  </si>
  <si>
    <t>Concesión de Préstamos</t>
  </si>
  <si>
    <t>Otras Inversiones Financieras</t>
  </si>
  <si>
    <t>Provisiones para Contingencias y Otras Erogaciones Especiales</t>
  </si>
  <si>
    <t>Participaciones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</si>
  <si>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</si>
  <si>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</si>
  <si>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</si>
  <si>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</si>
  <si>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</si>
  <si>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Apoyos Financieros</t>
  </si>
  <si>
    <t>Costo por Coberturas</t>
  </si>
  <si>
    <t>Adeudos de Ejercicios Fiscales Anteriores (Adefas)</t>
  </si>
  <si>
    <t>Concepto</t>
  </si>
  <si>
    <t>DEUDA PÚBLICA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</si>
  <si>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</si>
  <si>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</si>
  <si>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</si>
  <si>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</si>
  <si>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</si>
  <si>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</si>
  <si>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</si>
  <si>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</si>
  <si>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</si>
  <si>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</si>
  <si>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</si>
  <si>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</si>
  <si>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</si>
  <si>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Corriente</t>
  </si>
  <si>
    <t>Capital</t>
  </si>
  <si>
    <t>Transferencias, Asignaciones, Subsidios y Otras Ayudas</t>
  </si>
  <si>
    <t>Total</t>
  </si>
  <si>
    <t>Estado Analítico de Ingresos
Por Fuente de Financiamiento</t>
  </si>
  <si>
    <t>Ampliaciones y 
Reducciones</t>
  </si>
  <si>
    <t>Ingresos del Gobierno</t>
  </si>
  <si>
    <t>Ingresos de Organismos y Empresas</t>
  </si>
  <si>
    <t>(6= 5 - 1 )</t>
  </si>
  <si>
    <t>Ingresos excedentes</t>
  </si>
  <si>
    <t>COMISIÓN ESTATAL DEL AGUA DE JALISCO</t>
  </si>
  <si>
    <t>ESTADO ANALÍTICO DE INGRESOS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</si>
  <si>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</si>
  <si>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</si>
  <si>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</si>
  <si>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</si>
  <si>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</si>
  <si>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</si>
  <si>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</si>
  <si>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</si>
  <si>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ESTADO ANALÍTICO DEL EJERCICIO DEL PRESUPUESTO DE EGRESOS</t>
  </si>
  <si>
    <t>CLASIFICACIÓN ADMINISTRATIVA</t>
  </si>
  <si>
    <t xml:space="preserve">Egresos </t>
  </si>
  <si>
    <t>Gasto Corriente</t>
  </si>
  <si>
    <t>Gasto de Capital</t>
  </si>
  <si>
    <t>Amortización de la Deuda y Disminución de Pasivos</t>
  </si>
  <si>
    <t>CLASIFICACIÓN ECONÓMICA (POR TIPO DE GASTO)</t>
  </si>
  <si>
    <t>Servicios Personales</t>
  </si>
  <si>
    <t>Materiales y Suministros</t>
  </si>
  <si>
    <t>Materiales de Administración, Emisión de Documentos y Artículos Oficiales</t>
  </si>
  <si>
    <t>Materiales y Suministros Para Seguridad</t>
  </si>
  <si>
    <t>Servicios Generales</t>
  </si>
  <si>
    <t>Servicios de Comunicación Social y Publicidad.</t>
  </si>
  <si>
    <t>Transferencias a la Seguridad Social</t>
  </si>
  <si>
    <t>Donativos</t>
  </si>
  <si>
    <t>Bienes Muebles, Inmuebles e Intangibles</t>
  </si>
  <si>
    <t>Inversión Pública</t>
  </si>
  <si>
    <t>Inversiones Financieras y Otras Provisiones</t>
  </si>
  <si>
    <t>Inversiones Para el Fomento de Actividades Productivas.</t>
  </si>
  <si>
    <t>Inversiones en Fideicomisos, Mandatos y Otros Análogos</t>
  </si>
  <si>
    <t>Deuda Pública</t>
  </si>
  <si>
    <t>CLASIFICACIÓN POR OBJETO DEL GASTO (CAPÍTULO Y CONCEPTO)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</si>
  <si>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</si>
  <si>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</si>
  <si>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</si>
  <si>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</si>
  <si>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</si>
  <si>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</si>
  <si>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</si>
  <si>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</si>
  <si>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</si>
  <si>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</si>
  <si>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</si>
  <si>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</si>
  <si>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</si>
  <si>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</si>
  <si>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</si>
  <si>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</si>
  <si>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</si>
  <si>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</si>
  <si>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</si>
  <si>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</si>
  <si>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</si>
  <si>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</si>
  <si>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</si>
  <si>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</si>
  <si>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</si>
  <si>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</si>
  <si>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</si>
  <si>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</si>
  <si>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</si>
  <si>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</si>
  <si>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</si>
  <si>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CLASIFICACIÓN FUNCIONAL (FINALIDAD Y FUNCIÓN)</t>
  </si>
  <si>
    <t>Amortización</t>
  </si>
  <si>
    <t xml:space="preserve">Endeudamiento Neto </t>
  </si>
  <si>
    <t>A</t>
  </si>
  <si>
    <t>B</t>
  </si>
  <si>
    <t>C = A - B</t>
  </si>
  <si>
    <t xml:space="preserve"> </t>
  </si>
  <si>
    <t>Total Créditos Bancarios</t>
  </si>
  <si>
    <t>Otros Instrumentos de Deuda</t>
  </si>
  <si>
    <t>Total Otros Instrumentos de Deuda</t>
  </si>
  <si>
    <t>TOTAL</t>
  </si>
  <si>
    <t>Créditos Bancarios</t>
  </si>
  <si>
    <t>Identificación de Crédito
o Instrumento</t>
  </si>
  <si>
    <t>Identificación de Crédito 
o Instrumento</t>
  </si>
  <si>
    <t>ENDEUDAMIENTO NETO</t>
  </si>
  <si>
    <t>Contratación / Colocación</t>
  </si>
  <si>
    <t>INTERESES DE LA DEUDA</t>
  </si>
  <si>
    <t>Total de Intereses de Créditos Bancarios</t>
  </si>
  <si>
    <t>Total de Intereses de Otros Instrumentos de Deuda</t>
  </si>
  <si>
    <t>La Comisión Estatal del Agua de Jalisco no tiene la facultad de contraer Deuda Pública.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</si>
  <si>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</si>
  <si>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</si>
  <si>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</si>
  <si>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</si>
  <si>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</si>
  <si>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</si>
  <si>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</si>
  <si>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</si>
  <si>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</si>
  <si>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</si>
  <si>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</si>
  <si>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</si>
  <si>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</si>
  <si>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</si>
  <si>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</si>
  <si>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</si>
  <si>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</si>
  <si>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</si>
  <si>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</si>
  <si>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</si>
  <si>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</si>
  <si>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</si>
  <si>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</si>
  <si>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</si>
  <si>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</si>
  <si>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</si>
  <si>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</si>
  <si>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</si>
  <si>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</si>
  <si>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</si>
  <si>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</si>
  <si>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CATEGORÍA PROGRAMÁTICA</t>
  </si>
  <si>
    <t xml:space="preserve">     Transferencias, Participaciones y Aportaciones entre Diferentes
     Niveles y Ordenes de Gobierno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</si>
  <si>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</si>
  <si>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</si>
  <si>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</si>
  <si>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</si>
  <si>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</si>
  <si>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</si>
  <si>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</si>
  <si>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</si>
  <si>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</si>
  <si>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3.  Para Ingresos se reportan los ingresos recaudados; para egresos se reportan los egresos pagados</t>
  </si>
  <si>
    <t>Pagado 3</t>
  </si>
  <si>
    <t>1. Ingresos del Gobierno de la Entidad Federativa 1</t>
  </si>
  <si>
    <t>2. Ingresos del Sector Paraestatal 1</t>
  </si>
  <si>
    <t>3. Egresos del Gobierno de la Entidad Federativa 2</t>
  </si>
  <si>
    <t>4. Egresos del Sector Paraestatal 2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</si>
  <si>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</si>
  <si>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</si>
  <si>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INDICADORES DE POSTURA FISCAL</t>
  </si>
  <si>
    <t>AL 31 DE ENERO DE 2016</t>
  </si>
  <si>
    <t>AL 30 DE ENERO DE 2016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</si>
  <si>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</si>
  <si>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</si>
  <si>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</si>
  <si>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</si>
  <si>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</si>
  <si>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</si>
  <si>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</si>
  <si>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PROGRAMA PRESUPUESTARIO DE INVERSIÓN PÚBLICA (PPIP)</t>
  </si>
  <si>
    <t>RESUMEN 2016</t>
  </si>
  <si>
    <t>NOMBRE DEL PROGRAMA</t>
  </si>
  <si>
    <t>NO. DE ACCIONES</t>
  </si>
  <si>
    <t>MONTO  TOTAL</t>
  </si>
  <si>
    <t>MONTO
FEDERAL</t>
  </si>
  <si>
    <t>MONTO
ESTATAL</t>
  </si>
  <si>
    <t>BENEFICIADOS</t>
  </si>
  <si>
    <t>PROSAN (Infraestructura) 2016</t>
  </si>
  <si>
    <t>PROAGUA Urbano (APAUR) 2016</t>
  </si>
  <si>
    <t>PROAGUA Rural (APARURAL) 2016</t>
  </si>
  <si>
    <t>AGUA LIMPIA</t>
  </si>
  <si>
    <t>CULTURA DEL AGUA</t>
  </si>
  <si>
    <t>TOTAL GLOBAL</t>
  </si>
  <si>
    <t>Nota.- Es importe destacar que se encuentran en proceso de validación los anexos técnicos y de ejecución por la Normativa Federal (CONAGUA)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</si>
</sst>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  <numFmt numFmtId="172" formatCode="_-* #,##0.000_-;\-* #,##0.000_-;_-* &quot;-&quot;??_-;_-@_-"/>
    <numFmt numFmtId="173" formatCode="_-* #,##0.0000_-;\-* #,##0.0000_-;_-* &quot;-&quot;??_-;_-@_-"/>
    <numFmt numFmtId="174" formatCode="#,##0.0"/>
    <numFmt numFmtId="175" formatCode="#,##0.00_ ;[Red]\-#,##0.00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9"/>
      <name val="Tahoma"/>
      <family val="2"/>
    </font>
    <font>
      <sz val="8"/>
      <color indexed="8"/>
      <name val="Arial"/>
      <family val="2"/>
    </font>
    <font>
      <b/>
      <sz val="20"/>
      <color indexed="16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Tahoma"/>
      <family val="2"/>
    </font>
    <font>
      <sz val="11"/>
      <color theme="1"/>
      <name val="Tahoma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20"/>
      <color theme="5" tint="-0.4999699890613556"/>
      <name val="Tahom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5" tint="-0.499969989061355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 tint="-0.04997999966144562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/>
    </border>
    <border>
      <left style="thin"/>
      <right>
        <color indexed="63"/>
      </right>
      <top style="thin">
        <color theme="0" tint="-0.04997999966144562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medium"/>
      <right style="thin"/>
      <top style="medium"/>
      <bottom style="medium"/>
    </border>
    <border>
      <left style="thin"/>
      <right style="thin">
        <color theme="0"/>
      </right>
      <top style="thin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57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1" borderId="0" applyNumberFormat="0" applyBorder="0" applyAlignment="0" applyProtection="0"/>
    <xf numFmtId="0" fontId="57" fillId="3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57" fillId="3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57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9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2" fillId="3" borderId="0" applyNumberFormat="0" applyBorder="0" applyAlignment="0" applyProtection="0"/>
    <xf numFmtId="0" fontId="58" fillId="4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41" borderId="1" applyNumberFormat="0" applyAlignment="0" applyProtection="0"/>
    <xf numFmtId="0" fontId="59" fillId="42" borderId="2" applyNumberFormat="0" applyAlignment="0" applyProtection="0"/>
    <xf numFmtId="0" fontId="32" fillId="43" borderId="1" applyNumberFormat="0" applyAlignment="0" applyProtection="0"/>
    <xf numFmtId="0" fontId="32" fillId="43" borderId="1" applyNumberFormat="0" applyAlignment="0" applyProtection="0"/>
    <xf numFmtId="0" fontId="17" fillId="41" borderId="1" applyNumberFormat="0" applyAlignment="0" applyProtection="0"/>
    <xf numFmtId="0" fontId="60" fillId="44" borderId="3" applyNumberFormat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61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9" fillId="0" borderId="7" applyNumberFormat="0" applyFill="0" applyAlignment="0" applyProtection="0"/>
    <xf numFmtId="0" fontId="18" fillId="45" borderId="4" applyNumberFormat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37" borderId="0" applyNumberFormat="0" applyBorder="0" applyAlignment="0" applyProtection="0"/>
    <xf numFmtId="0" fontId="57" fillId="4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57" fillId="4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9" borderId="0" applyNumberFormat="0" applyBorder="0" applyAlignment="0" applyProtection="0"/>
    <xf numFmtId="0" fontId="57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27" borderId="0" applyNumberFormat="0" applyBorder="0" applyAlignment="0" applyProtection="0"/>
    <xf numFmtId="0" fontId="57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5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63" fillId="54" borderId="2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7" borderId="1" applyNumberFormat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5" fillId="5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7" borderId="11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4" fillId="41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42" borderId="14" applyNumberFormat="0" applyAlignment="0" applyProtection="0"/>
    <xf numFmtId="0" fontId="24" fillId="43" borderId="13" applyNumberFormat="0" applyAlignment="0" applyProtection="0"/>
    <xf numFmtId="0" fontId="24" fillId="43" borderId="13" applyNumberFormat="0" applyAlignment="0" applyProtection="0"/>
    <xf numFmtId="0" fontId="24" fillId="41" borderId="13" applyNumberFormat="0" applyAlignment="0" applyProtection="0"/>
    <xf numFmtId="9" fontId="1" fillId="0" borderId="0">
      <alignment/>
      <protection/>
    </xf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8" fillId="0" borderId="8" applyNumberFormat="0" applyFill="0" applyAlignment="0" applyProtection="0"/>
    <xf numFmtId="0" fontId="71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29" fillId="0" borderId="9" applyNumberFormat="0" applyFill="0" applyAlignment="0" applyProtection="0"/>
    <xf numFmtId="0" fontId="6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20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2" fillId="0" borderId="0" xfId="201" applyAlignment="1">
      <alignment vertical="center"/>
      <protection/>
    </xf>
    <xf numFmtId="49" fontId="2" fillId="0" borderId="0" xfId="201" applyNumberFormat="1" applyAlignment="1">
      <alignment vertical="center"/>
      <protection/>
    </xf>
    <xf numFmtId="0" fontId="4" fillId="0" borderId="0" xfId="201" applyFont="1" applyAlignment="1">
      <alignment horizontal="center" vertical="center"/>
      <protection/>
    </xf>
    <xf numFmtId="0" fontId="6" fillId="0" borderId="0" xfId="201" applyFont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58" borderId="24" xfId="231" applyFont="1" applyFill="1" applyBorder="1" applyAlignment="1">
      <alignment horizontal="center" vertical="center"/>
      <protection/>
    </xf>
    <xf numFmtId="0" fontId="11" fillId="58" borderId="25" xfId="231" applyFont="1" applyFill="1" applyBorder="1" applyAlignment="1">
      <alignment horizontal="center" vertical="center"/>
      <protection/>
    </xf>
    <xf numFmtId="0" fontId="11" fillId="58" borderId="26" xfId="231" applyFont="1" applyFill="1" applyBorder="1" applyAlignment="1">
      <alignment horizontal="center" vertical="center"/>
      <protection/>
    </xf>
    <xf numFmtId="0" fontId="11" fillId="58" borderId="27" xfId="231" applyFont="1" applyFill="1" applyBorder="1" applyAlignment="1">
      <alignment wrapText="1"/>
      <protection/>
    </xf>
    <xf numFmtId="0" fontId="12" fillId="58" borderId="24" xfId="231" applyFont="1" applyFill="1" applyBorder="1" applyAlignment="1">
      <alignment horizontal="left"/>
      <protection/>
    </xf>
    <xf numFmtId="0" fontId="12" fillId="58" borderId="0" xfId="231" applyFont="1" applyFill="1" applyBorder="1" applyAlignment="1">
      <alignment horizontal="left"/>
      <protection/>
    </xf>
    <xf numFmtId="0" fontId="73" fillId="0" borderId="28" xfId="0" applyFont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28" xfId="0" applyFont="1" applyFill="1" applyBorder="1" applyAlignment="1">
      <alignment vertical="center" wrapText="1"/>
    </xf>
    <xf numFmtId="0" fontId="73" fillId="0" borderId="0" xfId="0" applyFont="1" applyBorder="1" applyAlignment="1">
      <alignment/>
    </xf>
    <xf numFmtId="0" fontId="2" fillId="58" borderId="29" xfId="0" applyFont="1" applyFill="1" applyBorder="1" applyAlignment="1">
      <alignment vertical="top" wrapText="1"/>
    </xf>
    <xf numFmtId="0" fontId="73" fillId="0" borderId="0" xfId="0" applyFont="1" applyAlignment="1">
      <alignment/>
    </xf>
    <xf numFmtId="0" fontId="73" fillId="58" borderId="0" xfId="0" applyFont="1" applyFill="1" applyAlignment="1">
      <alignment vertical="center"/>
    </xf>
    <xf numFmtId="0" fontId="11" fillId="58" borderId="24" xfId="231" applyFont="1" applyFill="1" applyBorder="1">
      <alignment/>
      <protection/>
    </xf>
    <xf numFmtId="0" fontId="11" fillId="58" borderId="0" xfId="231" applyFont="1" applyFill="1" applyBorder="1">
      <alignment/>
      <protection/>
    </xf>
    <xf numFmtId="0" fontId="11" fillId="58" borderId="28" xfId="231" applyFont="1" applyFill="1" applyBorder="1">
      <alignment/>
      <protection/>
    </xf>
    <xf numFmtId="0" fontId="11" fillId="58" borderId="28" xfId="231" applyFont="1" applyFill="1" applyBorder="1" applyAlignment="1">
      <alignment horizontal="center"/>
      <protection/>
    </xf>
    <xf numFmtId="0" fontId="11" fillId="58" borderId="30" xfId="231" applyFont="1" applyFill="1" applyBorder="1" applyAlignment="1">
      <alignment horizontal="center"/>
      <protection/>
    </xf>
    <xf numFmtId="37" fontId="75" fillId="59" borderId="31" xfId="175" applyNumberFormat="1" applyFont="1" applyFill="1" applyBorder="1" applyAlignment="1" applyProtection="1">
      <alignment horizontal="center" vertical="center" wrapText="1"/>
      <protection/>
    </xf>
    <xf numFmtId="37" fontId="75" fillId="59" borderId="31" xfId="175" applyNumberFormat="1" applyFont="1" applyFill="1" applyBorder="1" applyAlignment="1" applyProtection="1">
      <alignment horizontal="center" vertical="center"/>
      <protection/>
    </xf>
    <xf numFmtId="43" fontId="12" fillId="58" borderId="28" xfId="175" applyNumberFormat="1" applyFont="1" applyFill="1" applyBorder="1" applyAlignment="1" applyProtection="1">
      <alignment horizontal="right"/>
      <protection/>
    </xf>
    <xf numFmtId="43" fontId="11" fillId="58" borderId="28" xfId="175" applyNumberFormat="1" applyFont="1" applyFill="1" applyBorder="1" applyAlignment="1" applyProtection="1">
      <alignment horizontal="right"/>
      <protection locked="0"/>
    </xf>
    <xf numFmtId="43" fontId="11" fillId="58" borderId="28" xfId="175" applyNumberFormat="1" applyFont="1" applyFill="1" applyBorder="1" applyAlignment="1" applyProtection="1">
      <alignment horizontal="right"/>
      <protection/>
    </xf>
    <xf numFmtId="43" fontId="12" fillId="58" borderId="28" xfId="175" applyNumberFormat="1" applyFont="1" applyFill="1" applyBorder="1" applyAlignment="1" applyProtection="1">
      <alignment horizontal="right"/>
      <protection locked="0"/>
    </xf>
    <xf numFmtId="43" fontId="11" fillId="58" borderId="27" xfId="175" applyNumberFormat="1" applyFont="1" applyFill="1" applyBorder="1" applyAlignment="1">
      <alignment horizontal="center"/>
    </xf>
    <xf numFmtId="43" fontId="12" fillId="58" borderId="32" xfId="175" applyNumberFormat="1" applyFont="1" applyFill="1" applyBorder="1" applyAlignment="1" applyProtection="1">
      <alignment horizontal="right"/>
      <protection/>
    </xf>
    <xf numFmtId="43" fontId="73" fillId="0" borderId="0" xfId="175" applyNumberFormat="1" applyFont="1" applyAlignment="1">
      <alignment/>
    </xf>
    <xf numFmtId="43" fontId="12" fillId="58" borderId="32" xfId="175" applyNumberFormat="1" applyFont="1" applyFill="1" applyBorder="1" applyAlignment="1">
      <alignment horizontal="right"/>
    </xf>
    <xf numFmtId="43" fontId="2" fillId="58" borderId="29" xfId="175" applyNumberFormat="1" applyFont="1" applyFill="1" applyBorder="1" applyAlignment="1">
      <alignment vertical="top" wrapText="1"/>
    </xf>
    <xf numFmtId="37" fontId="75" fillId="59" borderId="33" xfId="175" applyNumberFormat="1" applyFont="1" applyFill="1" applyBorder="1" applyAlignment="1" applyProtection="1">
      <alignment horizontal="center" vertical="center"/>
      <protection/>
    </xf>
    <xf numFmtId="37" fontId="75" fillId="59" borderId="34" xfId="175" applyNumberFormat="1" applyFont="1" applyFill="1" applyBorder="1" applyAlignment="1" applyProtection="1">
      <alignment horizontal="center" vertical="center"/>
      <protection/>
    </xf>
    <xf numFmtId="0" fontId="74" fillId="58" borderId="24" xfId="0" applyFont="1" applyFill="1" applyBorder="1" applyAlignment="1">
      <alignment horizontal="left" vertical="center" wrapText="1"/>
    </xf>
    <xf numFmtId="0" fontId="74" fillId="58" borderId="0" xfId="0" applyFont="1" applyFill="1" applyBorder="1" applyAlignment="1">
      <alignment horizontal="left" vertical="center" wrapText="1"/>
    </xf>
    <xf numFmtId="0" fontId="74" fillId="58" borderId="28" xfId="0" applyFont="1" applyFill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73" fillId="58" borderId="28" xfId="0" applyFont="1" applyFill="1" applyBorder="1" applyAlignment="1">
      <alignment/>
    </xf>
    <xf numFmtId="43" fontId="12" fillId="58" borderId="28" xfId="175" applyFont="1" applyFill="1" applyBorder="1" applyAlignment="1">
      <alignment horizontal="right"/>
    </xf>
    <xf numFmtId="43" fontId="74" fillId="58" borderId="28" xfId="175" applyFont="1" applyFill="1" applyBorder="1" applyAlignment="1">
      <alignment horizontal="right" vertical="center" wrapText="1"/>
    </xf>
    <xf numFmtId="43" fontId="74" fillId="58" borderId="30" xfId="175" applyFont="1" applyFill="1" applyBorder="1" applyAlignment="1">
      <alignment horizontal="right" vertical="center" wrapText="1"/>
    </xf>
    <xf numFmtId="43" fontId="11" fillId="58" borderId="28" xfId="175" applyFont="1" applyFill="1" applyBorder="1" applyAlignment="1" applyProtection="1">
      <alignment horizontal="right"/>
      <protection locked="0"/>
    </xf>
    <xf numFmtId="43" fontId="11" fillId="58" borderId="27" xfId="175" applyFont="1" applyFill="1" applyBorder="1" applyAlignment="1">
      <alignment horizontal="right"/>
    </xf>
    <xf numFmtId="43" fontId="11" fillId="58" borderId="35" xfId="175" applyFont="1" applyFill="1" applyBorder="1" applyAlignment="1">
      <alignment horizontal="right"/>
    </xf>
    <xf numFmtId="0" fontId="4" fillId="0" borderId="0" xfId="201" applyFont="1" applyAlignment="1">
      <alignment vertical="center"/>
      <protection/>
    </xf>
    <xf numFmtId="0" fontId="6" fillId="0" borderId="0" xfId="201" applyFont="1" applyAlignment="1">
      <alignment vertical="center"/>
      <protection/>
    </xf>
    <xf numFmtId="0" fontId="13" fillId="0" borderId="0" xfId="201" applyFont="1" applyAlignment="1">
      <alignment vertical="center"/>
      <protection/>
    </xf>
    <xf numFmtId="43" fontId="0" fillId="0" borderId="0" xfId="175" applyFont="1" applyAlignment="1">
      <alignment/>
    </xf>
    <xf numFmtId="0" fontId="73" fillId="58" borderId="0" xfId="0" applyFont="1" applyFill="1" applyBorder="1" applyAlignment="1">
      <alignment horizontal="justify" vertical="center" wrapText="1"/>
    </xf>
    <xf numFmtId="43" fontId="73" fillId="58" borderId="24" xfId="175" applyFont="1" applyFill="1" applyBorder="1" applyAlignment="1">
      <alignment horizontal="justify" vertical="center" wrapText="1"/>
    </xf>
    <xf numFmtId="43" fontId="73" fillId="58" borderId="30" xfId="175" applyFont="1" applyFill="1" applyBorder="1" applyAlignment="1">
      <alignment horizontal="justify" vertical="center" wrapText="1"/>
    </xf>
    <xf numFmtId="0" fontId="73" fillId="58" borderId="0" xfId="0" applyFont="1" applyFill="1" applyBorder="1" applyAlignment="1" applyProtection="1">
      <alignment horizontal="justify" vertical="top" wrapText="1"/>
      <protection locked="0"/>
    </xf>
    <xf numFmtId="43" fontId="74" fillId="58" borderId="24" xfId="175" applyFont="1" applyFill="1" applyBorder="1" applyAlignment="1" applyProtection="1">
      <alignment vertical="center" wrapText="1"/>
      <protection locked="0"/>
    </xf>
    <xf numFmtId="43" fontId="74" fillId="58" borderId="30" xfId="175" applyFont="1" applyFill="1" applyBorder="1" applyAlignment="1" applyProtection="1">
      <alignment vertical="center" wrapText="1"/>
      <protection locked="0"/>
    </xf>
    <xf numFmtId="43" fontId="74" fillId="58" borderId="30" xfId="175" applyFont="1" applyFill="1" applyBorder="1" applyAlignment="1" applyProtection="1">
      <alignment vertical="center" wrapText="1"/>
      <protection/>
    </xf>
    <xf numFmtId="37" fontId="75" fillId="59" borderId="36" xfId="175" applyNumberFormat="1" applyFont="1" applyFill="1" applyBorder="1" applyAlignment="1" applyProtection="1">
      <alignment horizontal="center" vertical="center" wrapText="1"/>
      <protection/>
    </xf>
    <xf numFmtId="37" fontId="75" fillId="59" borderId="37" xfId="175" applyNumberFormat="1" applyFont="1" applyFill="1" applyBorder="1" applyAlignment="1" applyProtection="1">
      <alignment horizontal="center" vertical="center" wrapText="1"/>
      <protection/>
    </xf>
    <xf numFmtId="0" fontId="73" fillId="58" borderId="38" xfId="0" applyFont="1" applyFill="1" applyBorder="1" applyAlignment="1">
      <alignment horizontal="justify" vertical="center" wrapText="1"/>
    </xf>
    <xf numFmtId="43" fontId="73" fillId="58" borderId="39" xfId="175" applyFont="1" applyFill="1" applyBorder="1" applyAlignment="1">
      <alignment horizontal="right" vertical="center" wrapText="1"/>
    </xf>
    <xf numFmtId="0" fontId="76" fillId="58" borderId="24" xfId="0" applyFont="1" applyFill="1" applyBorder="1" applyAlignment="1">
      <alignment horizontal="left" vertical="center" wrapText="1" indent="1"/>
    </xf>
    <xf numFmtId="43" fontId="73" fillId="58" borderId="30" xfId="175" applyFont="1" applyFill="1" applyBorder="1" applyAlignment="1" applyProtection="1">
      <alignment horizontal="right" vertical="center" wrapText="1"/>
      <protection locked="0"/>
    </xf>
    <xf numFmtId="43" fontId="73" fillId="58" borderId="30" xfId="175" applyFont="1" applyFill="1" applyBorder="1" applyAlignment="1">
      <alignment horizontal="right" vertical="center" wrapText="1"/>
    </xf>
    <xf numFmtId="0" fontId="73" fillId="58" borderId="24" xfId="0" applyFont="1" applyFill="1" applyBorder="1" applyAlignment="1">
      <alignment horizontal="justify" vertical="center" wrapText="1"/>
    </xf>
    <xf numFmtId="0" fontId="76" fillId="58" borderId="25" xfId="0" applyFont="1" applyFill="1" applyBorder="1" applyAlignment="1">
      <alignment horizontal="justify" vertical="center" wrapText="1"/>
    </xf>
    <xf numFmtId="43" fontId="73" fillId="58" borderId="35" xfId="175" applyFont="1" applyFill="1" applyBorder="1" applyAlignment="1">
      <alignment horizontal="right" vertical="center" wrapText="1"/>
    </xf>
    <xf numFmtId="43" fontId="76" fillId="58" borderId="35" xfId="175" applyFont="1" applyFill="1" applyBorder="1" applyAlignment="1" applyProtection="1">
      <alignment horizontal="right" vertical="center" wrapText="1"/>
      <protection/>
    </xf>
    <xf numFmtId="170" fontId="75" fillId="59" borderId="31" xfId="175" applyNumberFormat="1" applyFont="1" applyFill="1" applyBorder="1" applyAlignment="1" applyProtection="1">
      <alignment horizontal="center" vertical="center"/>
      <protection/>
    </xf>
    <xf numFmtId="170" fontId="75" fillId="59" borderId="31" xfId="175" applyNumberFormat="1" applyFont="1" applyFill="1" applyBorder="1" applyAlignment="1" applyProtection="1">
      <alignment horizontal="center" vertical="center" wrapText="1"/>
      <protection/>
    </xf>
    <xf numFmtId="170" fontId="75" fillId="59" borderId="36" xfId="175" applyNumberFormat="1" applyFont="1" applyFill="1" applyBorder="1" applyAlignment="1" applyProtection="1">
      <alignment horizontal="center" vertical="center"/>
      <protection/>
    </xf>
    <xf numFmtId="170" fontId="75" fillId="59" borderId="37" xfId="175" applyNumberFormat="1" applyFont="1" applyFill="1" applyBorder="1" applyAlignment="1" applyProtection="1">
      <alignment horizontal="center" vertical="center"/>
      <protection/>
    </xf>
    <xf numFmtId="0" fontId="77" fillId="0" borderId="24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 wrapText="1"/>
    </xf>
    <xf numFmtId="37" fontId="78" fillId="0" borderId="24" xfId="175" applyNumberFormat="1" applyFont="1" applyFill="1" applyBorder="1" applyAlignment="1" applyProtection="1">
      <alignment horizontal="center" vertical="center"/>
      <protection/>
    </xf>
    <xf numFmtId="37" fontId="78" fillId="0" borderId="0" xfId="175" applyNumberFormat="1" applyFont="1" applyFill="1" applyBorder="1" applyAlignment="1" applyProtection="1">
      <alignment horizontal="center" vertical="center"/>
      <protection/>
    </xf>
    <xf numFmtId="168" fontId="78" fillId="0" borderId="30" xfId="175" applyNumberFormat="1" applyFont="1" applyFill="1" applyBorder="1" applyAlignment="1" applyProtection="1">
      <alignment horizontal="center"/>
      <protection/>
    </xf>
    <xf numFmtId="168" fontId="78" fillId="0" borderId="28" xfId="175" applyNumberFormat="1" applyFont="1" applyFill="1" applyBorder="1" applyAlignment="1" applyProtection="1">
      <alignment horizontal="center"/>
      <protection/>
    </xf>
    <xf numFmtId="3" fontId="78" fillId="0" borderId="28" xfId="175" applyNumberFormat="1" applyFont="1" applyFill="1" applyBorder="1" applyAlignment="1" applyProtection="1">
      <alignment horizontal="center"/>
      <protection/>
    </xf>
    <xf numFmtId="168" fontId="78" fillId="59" borderId="31" xfId="175" applyNumberFormat="1" applyFont="1" applyFill="1" applyBorder="1" applyAlignment="1" applyProtection="1">
      <alignment horizontal="center" vertical="center"/>
      <protection/>
    </xf>
    <xf numFmtId="3" fontId="78" fillId="59" borderId="31" xfId="175" applyNumberFormat="1" applyFont="1" applyFill="1" applyBorder="1" applyAlignment="1" applyProtection="1">
      <alignment horizontal="center" vertical="center" wrapText="1"/>
      <protection/>
    </xf>
    <xf numFmtId="3" fontId="78" fillId="59" borderId="36" xfId="175" applyNumberFormat="1" applyFont="1" applyFill="1" applyBorder="1" applyAlignment="1" applyProtection="1">
      <alignment horizontal="center" vertical="center"/>
      <protection/>
    </xf>
    <xf numFmtId="168" fontId="78" fillId="59" borderId="36" xfId="175" applyNumberFormat="1" applyFont="1" applyFill="1" applyBorder="1" applyAlignment="1" applyProtection="1">
      <alignment horizontal="center" vertical="center"/>
      <protection/>
    </xf>
    <xf numFmtId="168" fontId="78" fillId="59" borderId="37" xfId="175" applyNumberFormat="1" applyFont="1" applyFill="1" applyBorder="1" applyAlignment="1" applyProtection="1">
      <alignment horizontal="center" vertical="center"/>
      <protection/>
    </xf>
    <xf numFmtId="0" fontId="79" fillId="58" borderId="28" xfId="0" applyFont="1" applyFill="1" applyBorder="1" applyAlignment="1">
      <alignment horizontal="justify" vertical="center" wrapText="1"/>
    </xf>
    <xf numFmtId="3" fontId="79" fillId="58" borderId="30" xfId="0" applyNumberFormat="1" applyFont="1" applyFill="1" applyBorder="1" applyAlignment="1">
      <alignment horizontal="justify" vertical="center" wrapText="1"/>
    </xf>
    <xf numFmtId="170" fontId="78" fillId="59" borderId="31" xfId="175" applyNumberFormat="1" applyFont="1" applyFill="1" applyBorder="1" applyAlignment="1" applyProtection="1">
      <alignment horizontal="center" vertical="center"/>
      <protection/>
    </xf>
    <xf numFmtId="170" fontId="78" fillId="59" borderId="31" xfId="175" applyNumberFormat="1" applyFont="1" applyFill="1" applyBorder="1" applyAlignment="1" applyProtection="1">
      <alignment horizontal="center" vertical="center" wrapText="1"/>
      <protection/>
    </xf>
    <xf numFmtId="170" fontId="78" fillId="59" borderId="36" xfId="175" applyNumberFormat="1" applyFont="1" applyFill="1" applyBorder="1" applyAlignment="1" applyProtection="1">
      <alignment horizontal="center" vertical="center"/>
      <protection/>
    </xf>
    <xf numFmtId="170" fontId="78" fillId="59" borderId="37" xfId="175" applyNumberFormat="1" applyFont="1" applyFill="1" applyBorder="1" applyAlignment="1" applyProtection="1">
      <alignment horizontal="center" vertical="center"/>
      <protection/>
    </xf>
    <xf numFmtId="0" fontId="79" fillId="0" borderId="40" xfId="0" applyFont="1" applyBorder="1" applyAlignment="1" applyProtection="1">
      <alignment horizontal="left"/>
      <protection locked="0"/>
    </xf>
    <xf numFmtId="0" fontId="79" fillId="0" borderId="32" xfId="0" applyFont="1" applyBorder="1" applyAlignment="1" applyProtection="1">
      <alignment horizontal="left"/>
      <protection locked="0"/>
    </xf>
    <xf numFmtId="0" fontId="79" fillId="0" borderId="0" xfId="0" applyFont="1" applyBorder="1" applyAlignment="1">
      <alignment horizontal="center"/>
    </xf>
    <xf numFmtId="0" fontId="80" fillId="0" borderId="32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3" fontId="80" fillId="0" borderId="0" xfId="0" applyNumberFormat="1" applyFont="1" applyBorder="1" applyAlignment="1">
      <alignment horizontal="right"/>
    </xf>
    <xf numFmtId="0" fontId="79" fillId="0" borderId="32" xfId="0" applyFont="1" applyBorder="1" applyAlignment="1">
      <alignment horizontal="center"/>
    </xf>
    <xf numFmtId="0" fontId="79" fillId="0" borderId="25" xfId="0" applyFont="1" applyBorder="1" applyAlignment="1" applyProtection="1">
      <alignment horizontal="left"/>
      <protection locked="0"/>
    </xf>
    <xf numFmtId="3" fontId="79" fillId="0" borderId="35" xfId="0" applyNumberFormat="1" applyFont="1" applyBorder="1" applyAlignment="1" applyProtection="1">
      <alignment/>
      <protection locked="0"/>
    </xf>
    <xf numFmtId="3" fontId="79" fillId="0" borderId="25" xfId="0" applyNumberFormat="1" applyFont="1" applyBorder="1" applyAlignment="1" applyProtection="1">
      <alignment/>
      <protection locked="0"/>
    </xf>
    <xf numFmtId="3" fontId="79" fillId="0" borderId="35" xfId="0" applyNumberFormat="1" applyFont="1" applyBorder="1" applyAlignment="1" applyProtection="1">
      <alignment/>
      <protection/>
    </xf>
    <xf numFmtId="3" fontId="79" fillId="0" borderId="32" xfId="0" applyNumberFormat="1" applyFont="1" applyBorder="1" applyAlignment="1" applyProtection="1">
      <alignment/>
      <protection locked="0"/>
    </xf>
    <xf numFmtId="3" fontId="79" fillId="0" borderId="40" xfId="0" applyNumberFormat="1" applyFont="1" applyBorder="1" applyAlignment="1" applyProtection="1">
      <alignment/>
      <protection locked="0"/>
    </xf>
    <xf numFmtId="3" fontId="79" fillId="0" borderId="32" xfId="0" applyNumberFormat="1" applyFont="1" applyBorder="1" applyAlignment="1" applyProtection="1">
      <alignment/>
      <protection/>
    </xf>
    <xf numFmtId="3" fontId="80" fillId="0" borderId="32" xfId="0" applyNumberFormat="1" applyFont="1" applyBorder="1" applyAlignment="1">
      <alignment/>
    </xf>
    <xf numFmtId="3" fontId="80" fillId="0" borderId="40" xfId="0" applyNumberFormat="1" applyFont="1" applyBorder="1" applyAlignment="1">
      <alignment/>
    </xf>
    <xf numFmtId="0" fontId="79" fillId="0" borderId="32" xfId="0" applyFont="1" applyBorder="1" applyAlignment="1">
      <alignment/>
    </xf>
    <xf numFmtId="3" fontId="80" fillId="0" borderId="32" xfId="0" applyNumberFormat="1" applyFont="1" applyBorder="1" applyAlignment="1" applyProtection="1">
      <alignment/>
      <protection/>
    </xf>
    <xf numFmtId="3" fontId="79" fillId="0" borderId="0" xfId="0" applyNumberFormat="1" applyFont="1" applyBorder="1" applyAlignment="1">
      <alignment/>
    </xf>
    <xf numFmtId="3" fontId="79" fillId="0" borderId="41" xfId="0" applyNumberFormat="1" applyFont="1" applyBorder="1" applyAlignment="1">
      <alignment/>
    </xf>
    <xf numFmtId="0" fontId="79" fillId="0" borderId="40" xfId="0" applyFont="1" applyBorder="1" applyAlignment="1" applyProtection="1">
      <alignment/>
      <protection locked="0"/>
    </xf>
    <xf numFmtId="0" fontId="79" fillId="0" borderId="40" xfId="0" applyFont="1" applyBorder="1" applyAlignment="1">
      <alignment/>
    </xf>
    <xf numFmtId="0" fontId="79" fillId="0" borderId="42" xfId="0" applyFont="1" applyBorder="1" applyAlignment="1">
      <alignment/>
    </xf>
    <xf numFmtId="170" fontId="78" fillId="59" borderId="43" xfId="175" applyNumberFormat="1" applyFont="1" applyFill="1" applyBorder="1" applyAlignment="1" applyProtection="1">
      <alignment horizontal="center" vertical="center"/>
      <protection/>
    </xf>
    <xf numFmtId="170" fontId="78" fillId="59" borderId="44" xfId="175" applyNumberFormat="1" applyFont="1" applyFill="1" applyBorder="1" applyAlignment="1" applyProtection="1">
      <alignment horizontal="center" vertical="center"/>
      <protection/>
    </xf>
    <xf numFmtId="3" fontId="79" fillId="0" borderId="41" xfId="0" applyNumberFormat="1" applyFont="1" applyBorder="1" applyAlignment="1" applyProtection="1">
      <alignment/>
      <protection locked="0"/>
    </xf>
    <xf numFmtId="3" fontId="80" fillId="0" borderId="41" xfId="0" applyNumberFormat="1" applyFont="1" applyBorder="1" applyAlignment="1">
      <alignment/>
    </xf>
    <xf numFmtId="170" fontId="78" fillId="59" borderId="45" xfId="175" applyNumberFormat="1" applyFont="1" applyFill="1" applyBorder="1" applyAlignment="1" applyProtection="1">
      <alignment horizontal="center" vertical="center" wrapText="1"/>
      <protection/>
    </xf>
    <xf numFmtId="170" fontId="78" fillId="59" borderId="46" xfId="175" applyNumberFormat="1" applyFont="1" applyFill="1" applyBorder="1" applyAlignment="1" applyProtection="1">
      <alignment horizontal="center" vertical="center"/>
      <protection/>
    </xf>
    <xf numFmtId="0" fontId="79" fillId="0" borderId="24" xfId="0" applyFont="1" applyFill="1" applyBorder="1" applyAlignment="1">
      <alignment horizontal="justify" vertical="center" wrapText="1"/>
    </xf>
    <xf numFmtId="0" fontId="79" fillId="0" borderId="25" xfId="0" applyFont="1" applyFill="1" applyBorder="1" applyAlignment="1">
      <alignment horizontal="justify" vertical="center" wrapText="1"/>
    </xf>
    <xf numFmtId="0" fontId="79" fillId="0" borderId="26" xfId="0" applyFont="1" applyFill="1" applyBorder="1" applyAlignment="1">
      <alignment horizontal="justify" vertical="center" wrapText="1"/>
    </xf>
    <xf numFmtId="0" fontId="79" fillId="0" borderId="27" xfId="0" applyFont="1" applyFill="1" applyBorder="1" applyAlignment="1">
      <alignment horizontal="justify" vertical="center" wrapText="1"/>
    </xf>
    <xf numFmtId="0" fontId="80" fillId="0" borderId="40" xfId="0" applyFont="1" applyFill="1" applyBorder="1" applyAlignment="1">
      <alignment horizontal="justify" vertical="center" wrapText="1"/>
    </xf>
    <xf numFmtId="37" fontId="75" fillId="59" borderId="31" xfId="175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 horizontal="justify" vertical="center" wrapText="1"/>
    </xf>
    <xf numFmtId="0" fontId="79" fillId="0" borderId="28" xfId="0" applyFont="1" applyFill="1" applyBorder="1" applyAlignment="1">
      <alignment horizontal="justify" vertical="center" wrapText="1"/>
    </xf>
    <xf numFmtId="170" fontId="78" fillId="0" borderId="24" xfId="175" applyNumberFormat="1" applyFont="1" applyFill="1" applyBorder="1" applyAlignment="1" applyProtection="1">
      <alignment horizontal="center" vertical="center"/>
      <protection/>
    </xf>
    <xf numFmtId="170" fontId="78" fillId="0" borderId="0" xfId="175" applyNumberFormat="1" applyFont="1" applyFill="1" applyBorder="1" applyAlignment="1" applyProtection="1">
      <alignment horizontal="center" vertical="center"/>
      <protection/>
    </xf>
    <xf numFmtId="170" fontId="78" fillId="0" borderId="28" xfId="175" applyNumberFormat="1" applyFont="1" applyFill="1" applyBorder="1" applyAlignment="1" applyProtection="1">
      <alignment horizontal="center" vertical="center"/>
      <protection/>
    </xf>
    <xf numFmtId="43" fontId="80" fillId="58" borderId="32" xfId="175" applyFont="1" applyFill="1" applyBorder="1" applyAlignment="1">
      <alignment horizontal="right" vertical="center"/>
    </xf>
    <xf numFmtId="0" fontId="80" fillId="0" borderId="40" xfId="0" applyFont="1" applyBorder="1" applyAlignment="1">
      <alignment horizontal="center"/>
    </xf>
    <xf numFmtId="0" fontId="73" fillId="58" borderId="0" xfId="0" applyFont="1" applyFill="1" applyBorder="1" applyAlignment="1" applyProtection="1">
      <alignment horizontal="justify" vertical="center" wrapText="1"/>
      <protection locked="0"/>
    </xf>
    <xf numFmtId="43" fontId="73" fillId="58" borderId="39" xfId="175" applyFont="1" applyFill="1" applyBorder="1" applyAlignment="1">
      <alignment horizontal="justify" vertical="center" wrapText="1"/>
    </xf>
    <xf numFmtId="0" fontId="76" fillId="58" borderId="32" xfId="0" applyFont="1" applyFill="1" applyBorder="1" applyAlignment="1">
      <alignment horizontal="center" vertical="center" wrapText="1"/>
    </xf>
    <xf numFmtId="43" fontId="80" fillId="58" borderId="30" xfId="175" applyFont="1" applyFill="1" applyBorder="1" applyAlignment="1" applyProtection="1">
      <alignment horizontal="right" vertical="center"/>
      <protection locked="0"/>
    </xf>
    <xf numFmtId="43" fontId="80" fillId="58" borderId="30" xfId="175" applyFont="1" applyFill="1" applyBorder="1" applyAlignment="1">
      <alignment horizontal="right" vertical="center" wrapText="1"/>
    </xf>
    <xf numFmtId="43" fontId="79" fillId="58" borderId="30" xfId="175" applyFont="1" applyFill="1" applyBorder="1" applyAlignment="1" applyProtection="1">
      <alignment horizontal="right" vertical="center" wrapText="1"/>
      <protection locked="0"/>
    </xf>
    <xf numFmtId="43" fontId="79" fillId="58" borderId="30" xfId="175" applyFont="1" applyFill="1" applyBorder="1" applyAlignment="1">
      <alignment horizontal="right" vertical="center" wrapText="1"/>
    </xf>
    <xf numFmtId="0" fontId="79" fillId="58" borderId="28" xfId="0" applyFont="1" applyFill="1" applyBorder="1" applyAlignment="1">
      <alignment horizontal="justify" vertical="center"/>
    </xf>
    <xf numFmtId="43" fontId="79" fillId="58" borderId="30" xfId="175" applyFont="1" applyFill="1" applyBorder="1" applyAlignment="1" applyProtection="1">
      <alignment horizontal="right" vertical="center" wrapText="1"/>
      <protection/>
    </xf>
    <xf numFmtId="43" fontId="79" fillId="58" borderId="30" xfId="175" applyFont="1" applyFill="1" applyBorder="1" applyAlignment="1" applyProtection="1">
      <alignment horizontal="right" vertical="center"/>
      <protection locked="0"/>
    </xf>
    <xf numFmtId="43" fontId="79" fillId="58" borderId="30" xfId="175" applyFont="1" applyFill="1" applyBorder="1" applyAlignment="1" applyProtection="1">
      <alignment horizontal="right" vertical="center"/>
      <protection/>
    </xf>
    <xf numFmtId="0" fontId="79" fillId="58" borderId="25" xfId="0" applyFont="1" applyFill="1" applyBorder="1" applyAlignment="1">
      <alignment horizontal="left" vertical="center"/>
    </xf>
    <xf numFmtId="0" fontId="79" fillId="58" borderId="27" xfId="0" applyFont="1" applyFill="1" applyBorder="1" applyAlignment="1">
      <alignment vertical="center"/>
    </xf>
    <xf numFmtId="43" fontId="79" fillId="58" borderId="35" xfId="175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79" fillId="58" borderId="38" xfId="0" applyFont="1" applyFill="1" applyBorder="1" applyAlignment="1" applyProtection="1">
      <alignment horizontal="justify" vertical="center" wrapText="1"/>
      <protection/>
    </xf>
    <xf numFmtId="0" fontId="79" fillId="58" borderId="47" xfId="0" applyFont="1" applyFill="1" applyBorder="1" applyAlignment="1" applyProtection="1">
      <alignment horizontal="justify" vertical="center" wrapText="1"/>
      <protection/>
    </xf>
    <xf numFmtId="0" fontId="79" fillId="58" borderId="39" xfId="0" applyFont="1" applyFill="1" applyBorder="1" applyAlignment="1" applyProtection="1">
      <alignment horizontal="justify" vertical="center" wrapText="1"/>
      <protection/>
    </xf>
    <xf numFmtId="0" fontId="80" fillId="58" borderId="27" xfId="0" applyFont="1" applyFill="1" applyBorder="1" applyAlignment="1">
      <alignment vertical="center" wrapText="1"/>
    </xf>
    <xf numFmtId="0" fontId="80" fillId="58" borderId="42" xfId="0" applyFont="1" applyFill="1" applyBorder="1" applyAlignment="1">
      <alignment vertical="center" wrapText="1"/>
    </xf>
    <xf numFmtId="0" fontId="79" fillId="58" borderId="38" xfId="0" applyFont="1" applyFill="1" applyBorder="1" applyAlignment="1">
      <alignment horizontal="justify" vertical="center" wrapText="1"/>
    </xf>
    <xf numFmtId="0" fontId="79" fillId="58" borderId="47" xfId="0" applyFont="1" applyFill="1" applyBorder="1" applyAlignment="1">
      <alignment horizontal="justify" vertical="center" wrapText="1"/>
    </xf>
    <xf numFmtId="0" fontId="80" fillId="58" borderId="38" xfId="0" applyFont="1" applyFill="1" applyBorder="1" applyAlignment="1">
      <alignment horizontal="justify" vertical="center" wrapText="1"/>
    </xf>
    <xf numFmtId="0" fontId="80" fillId="58" borderId="47" xfId="0" applyFont="1" applyFill="1" applyBorder="1" applyAlignment="1">
      <alignment horizontal="justify" vertical="center" wrapText="1"/>
    </xf>
    <xf numFmtId="0" fontId="79" fillId="58" borderId="24" xfId="0" applyFont="1" applyFill="1" applyBorder="1" applyAlignment="1">
      <alignment horizontal="justify" vertical="center" wrapText="1"/>
    </xf>
    <xf numFmtId="0" fontId="80" fillId="58" borderId="24" xfId="0" applyFont="1" applyFill="1" applyBorder="1" applyAlignment="1">
      <alignment horizontal="justify" vertical="center" wrapText="1"/>
    </xf>
    <xf numFmtId="0" fontId="80" fillId="58" borderId="28" xfId="0" applyFont="1" applyFill="1" applyBorder="1" applyAlignment="1">
      <alignment horizontal="justify" vertical="center" wrapText="1"/>
    </xf>
    <xf numFmtId="0" fontId="79" fillId="58" borderId="39" xfId="0" applyFont="1" applyFill="1" applyBorder="1" applyAlignment="1">
      <alignment horizontal="justify" vertical="center" wrapText="1"/>
    </xf>
    <xf numFmtId="0" fontId="79" fillId="58" borderId="48" xfId="0" applyFont="1" applyFill="1" applyBorder="1" applyAlignment="1" applyProtection="1">
      <alignment horizontal="right" vertical="center" wrapText="1"/>
      <protection locked="0"/>
    </xf>
    <xf numFmtId="0" fontId="79" fillId="58" borderId="49" xfId="0" applyFont="1" applyFill="1" applyBorder="1" applyAlignment="1" applyProtection="1">
      <alignment horizontal="right" vertical="center" wrapText="1"/>
      <protection locked="0"/>
    </xf>
    <xf numFmtId="0" fontId="79" fillId="58" borderId="30" xfId="0" applyFont="1" applyFill="1" applyBorder="1" applyAlignment="1" applyProtection="1">
      <alignment horizontal="right" vertical="center" wrapText="1"/>
      <protection locked="0"/>
    </xf>
    <xf numFmtId="0" fontId="79" fillId="58" borderId="30" xfId="0" applyFont="1" applyFill="1" applyBorder="1" applyAlignment="1">
      <alignment horizontal="right" vertical="center" wrapText="1"/>
    </xf>
    <xf numFmtId="0" fontId="80" fillId="58" borderId="48" xfId="0" applyFont="1" applyFill="1" applyBorder="1" applyAlignment="1">
      <alignment horizontal="right" vertical="center" wrapText="1"/>
    </xf>
    <xf numFmtId="0" fontId="79" fillId="0" borderId="0" xfId="0" applyFont="1" applyAlignment="1">
      <alignment/>
    </xf>
    <xf numFmtId="170" fontId="78" fillId="59" borderId="50" xfId="175" applyNumberFormat="1" applyFont="1" applyFill="1" applyBorder="1" applyAlignment="1" applyProtection="1">
      <alignment horizontal="center" vertical="center"/>
      <protection/>
    </xf>
    <xf numFmtId="170" fontId="78" fillId="59" borderId="51" xfId="175" applyNumberFormat="1" applyFont="1" applyFill="1" applyBorder="1" applyAlignment="1" applyProtection="1">
      <alignment horizontal="center" vertical="center"/>
      <protection/>
    </xf>
    <xf numFmtId="0" fontId="79" fillId="0" borderId="25" xfId="0" applyFont="1" applyBorder="1" applyAlignment="1">
      <alignment vertical="center"/>
    </xf>
    <xf numFmtId="0" fontId="79" fillId="0" borderId="40" xfId="0" applyFont="1" applyBorder="1" applyAlignment="1">
      <alignment vertical="center"/>
    </xf>
    <xf numFmtId="0" fontId="79" fillId="58" borderId="0" xfId="0" applyFont="1" applyFill="1" applyAlignment="1">
      <alignment vertical="center"/>
    </xf>
    <xf numFmtId="43" fontId="11" fillId="0" borderId="28" xfId="175" applyFont="1" applyFill="1" applyBorder="1" applyAlignment="1" applyProtection="1">
      <alignment horizontal="right"/>
      <protection locked="0"/>
    </xf>
    <xf numFmtId="43" fontId="81" fillId="58" borderId="32" xfId="175" applyFont="1" applyFill="1" applyBorder="1" applyAlignment="1">
      <alignment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vertical="center" wrapText="1"/>
    </xf>
    <xf numFmtId="0" fontId="82" fillId="0" borderId="0" xfId="0" applyFont="1" applyAlignment="1">
      <alignment/>
    </xf>
    <xf numFmtId="43" fontId="72" fillId="0" borderId="0" xfId="0" applyNumberFormat="1" applyFont="1" applyAlignment="1">
      <alignment/>
    </xf>
    <xf numFmtId="0" fontId="72" fillId="0" borderId="0" xfId="0" applyFont="1" applyAlignment="1">
      <alignment/>
    </xf>
    <xf numFmtId="43" fontId="81" fillId="0" borderId="32" xfId="175" applyFont="1" applyFill="1" applyBorder="1" applyAlignment="1">
      <alignment vertical="center" wrapText="1"/>
    </xf>
    <xf numFmtId="0" fontId="79" fillId="58" borderId="24" xfId="0" applyFont="1" applyFill="1" applyBorder="1" applyAlignment="1">
      <alignment horizontal="left" vertical="center"/>
    </xf>
    <xf numFmtId="0" fontId="79" fillId="58" borderId="24" xfId="0" applyFont="1" applyFill="1" applyBorder="1" applyAlignment="1">
      <alignment horizontal="left" vertical="center" wrapText="1"/>
    </xf>
    <xf numFmtId="170" fontId="78" fillId="59" borderId="31" xfId="175" applyNumberFormat="1" applyFont="1" applyFill="1" applyBorder="1" applyAlignment="1" applyProtection="1">
      <alignment horizontal="center" vertical="center"/>
      <protection/>
    </xf>
    <xf numFmtId="170" fontId="78" fillId="59" borderId="36" xfId="175" applyNumberFormat="1" applyFont="1" applyFill="1" applyBorder="1" applyAlignment="1" applyProtection="1">
      <alignment horizontal="center" vertical="center"/>
      <protection/>
    </xf>
    <xf numFmtId="43" fontId="79" fillId="58" borderId="48" xfId="175" applyNumberFormat="1" applyFont="1" applyFill="1" applyBorder="1" applyAlignment="1" applyProtection="1">
      <alignment horizontal="right" vertical="center" wrapText="1"/>
      <protection/>
    </xf>
    <xf numFmtId="43" fontId="79" fillId="58" borderId="35" xfId="175" applyNumberFormat="1" applyFont="1" applyFill="1" applyBorder="1" applyAlignment="1" applyProtection="1">
      <alignment horizontal="right" vertical="center" wrapText="1"/>
      <protection locked="0"/>
    </xf>
    <xf numFmtId="43" fontId="79" fillId="58" borderId="32" xfId="175" applyNumberFormat="1" applyFont="1" applyFill="1" applyBorder="1" applyAlignment="1" applyProtection="1">
      <alignment horizontal="right" vertical="center" wrapText="1"/>
      <protection locked="0"/>
    </xf>
    <xf numFmtId="43" fontId="79" fillId="58" borderId="39" xfId="175" applyNumberFormat="1" applyFont="1" applyFill="1" applyBorder="1" applyAlignment="1">
      <alignment horizontal="right" vertical="center" wrapText="1"/>
    </xf>
    <xf numFmtId="43" fontId="79" fillId="58" borderId="48" xfId="175" applyNumberFormat="1" applyFont="1" applyFill="1" applyBorder="1" applyAlignment="1">
      <alignment horizontal="right" vertical="center" wrapText="1"/>
    </xf>
    <xf numFmtId="43" fontId="79" fillId="58" borderId="39" xfId="175" applyNumberFormat="1" applyFont="1" applyFill="1" applyBorder="1" applyAlignment="1" applyProtection="1">
      <alignment horizontal="right" vertical="center" wrapText="1"/>
      <protection locked="0"/>
    </xf>
    <xf numFmtId="43" fontId="79" fillId="58" borderId="0" xfId="0" applyNumberFormat="1" applyFont="1" applyFill="1" applyAlignment="1">
      <alignment vertical="center"/>
    </xf>
    <xf numFmtId="43" fontId="78" fillId="59" borderId="50" xfId="175" applyNumberFormat="1" applyFont="1" applyFill="1" applyBorder="1" applyAlignment="1" applyProtection="1">
      <alignment horizontal="center" vertical="center"/>
      <protection/>
    </xf>
    <xf numFmtId="43" fontId="78" fillId="59" borderId="51" xfId="175" applyNumberFormat="1" applyFont="1" applyFill="1" applyBorder="1" applyAlignment="1" applyProtection="1">
      <alignment horizontal="center" vertical="center"/>
      <protection/>
    </xf>
    <xf numFmtId="43" fontId="79" fillId="58" borderId="39" xfId="0" applyNumberFormat="1" applyFont="1" applyFill="1" applyBorder="1" applyAlignment="1">
      <alignment horizontal="right" vertical="center" wrapText="1"/>
    </xf>
    <xf numFmtId="43" fontId="79" fillId="58" borderId="30" xfId="175" applyNumberFormat="1" applyFont="1" applyFill="1" applyBorder="1" applyAlignment="1">
      <alignment horizontal="right" vertical="center" wrapText="1"/>
    </xf>
    <xf numFmtId="43" fontId="79" fillId="58" borderId="48" xfId="175" applyNumberFormat="1" applyFont="1" applyFill="1" applyBorder="1" applyAlignment="1" applyProtection="1">
      <alignment horizontal="right" vertical="center" wrapText="1"/>
      <protection locked="0"/>
    </xf>
    <xf numFmtId="43" fontId="79" fillId="58" borderId="49" xfId="175" applyNumberFormat="1" applyFont="1" applyFill="1" applyBorder="1" applyAlignment="1" applyProtection="1">
      <alignment horizontal="right" vertical="center" wrapText="1"/>
      <protection locked="0"/>
    </xf>
    <xf numFmtId="43" fontId="80" fillId="58" borderId="48" xfId="175" applyNumberFormat="1" applyFont="1" applyFill="1" applyBorder="1" applyAlignment="1">
      <alignment horizontal="right" vertical="center" wrapText="1"/>
    </xf>
    <xf numFmtId="4" fontId="80" fillId="0" borderId="28" xfId="0" applyNumberFormat="1" applyFont="1" applyFill="1" applyBorder="1" applyAlignment="1">
      <alignment vertical="center" wrapText="1"/>
    </xf>
    <xf numFmtId="4" fontId="80" fillId="0" borderId="28" xfId="0" applyNumberFormat="1" applyFont="1" applyFill="1" applyBorder="1" applyAlignment="1" applyProtection="1">
      <alignment horizontal="right" vertical="center" wrapText="1"/>
      <protection/>
    </xf>
    <xf numFmtId="4" fontId="79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79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0" xfId="0" applyNumberFormat="1" applyFont="1" applyFill="1" applyBorder="1" applyAlignment="1" applyProtection="1">
      <alignment horizontal="right" vertical="center" wrapText="1"/>
      <protection/>
    </xf>
    <xf numFmtId="4" fontId="79" fillId="0" borderId="30" xfId="0" applyNumberFormat="1" applyFont="1" applyFill="1" applyBorder="1" applyAlignment="1" applyProtection="1">
      <alignment horizontal="right" vertical="center" wrapText="1"/>
      <protection/>
    </xf>
    <xf numFmtId="4" fontId="79" fillId="0" borderId="27" xfId="0" applyNumberFormat="1" applyFont="1" applyFill="1" applyBorder="1" applyAlignment="1">
      <alignment horizontal="right" vertical="center" wrapText="1"/>
    </xf>
    <xf numFmtId="4" fontId="79" fillId="0" borderId="35" xfId="0" applyNumberFormat="1" applyFont="1" applyFill="1" applyBorder="1" applyAlignment="1">
      <alignment horizontal="right" vertical="center" wrapText="1"/>
    </xf>
    <xf numFmtId="4" fontId="8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/>
    </xf>
    <xf numFmtId="43" fontId="11" fillId="0" borderId="28" xfId="175" applyNumberFormat="1" applyFont="1" applyFill="1" applyBorder="1" applyAlignment="1" applyProtection="1">
      <alignment horizontal="right"/>
      <protection locked="0"/>
    </xf>
    <xf numFmtId="43" fontId="12" fillId="0" borderId="28" xfId="175" applyNumberFormat="1" applyFont="1" applyFill="1" applyBorder="1" applyAlignment="1" applyProtection="1">
      <alignment horizontal="right"/>
      <protection/>
    </xf>
    <xf numFmtId="43" fontId="12" fillId="0" borderId="28" xfId="175" applyNumberFormat="1" applyFont="1" applyFill="1" applyBorder="1" applyAlignment="1" applyProtection="1">
      <alignment horizontal="right"/>
      <protection locked="0"/>
    </xf>
    <xf numFmtId="43" fontId="74" fillId="0" borderId="30" xfId="175" applyFont="1" applyFill="1" applyBorder="1" applyAlignment="1">
      <alignment horizontal="right" vertical="center" wrapText="1"/>
    </xf>
    <xf numFmtId="43" fontId="12" fillId="0" borderId="28" xfId="175" applyFont="1" applyFill="1" applyBorder="1" applyAlignment="1">
      <alignment horizontal="right"/>
    </xf>
    <xf numFmtId="43" fontId="83" fillId="0" borderId="0" xfId="175" applyFont="1" applyAlignment="1">
      <alignment/>
    </xf>
    <xf numFmtId="0" fontId="83" fillId="0" borderId="0" xfId="0" applyFont="1" applyAlignment="1">
      <alignment/>
    </xf>
    <xf numFmtId="43" fontId="12" fillId="0" borderId="30" xfId="175" applyFont="1" applyFill="1" applyBorder="1" applyAlignment="1">
      <alignment horizontal="right" vertical="center"/>
    </xf>
    <xf numFmtId="43" fontId="12" fillId="0" borderId="28" xfId="175" applyFont="1" applyFill="1" applyBorder="1" applyAlignment="1">
      <alignment horizontal="right" vertical="center"/>
    </xf>
    <xf numFmtId="4" fontId="2" fillId="0" borderId="52" xfId="223" applyNumberFormat="1" applyFont="1" applyBorder="1" applyAlignment="1">
      <alignment vertical="center"/>
      <protection/>
    </xf>
    <xf numFmtId="43" fontId="11" fillId="0" borderId="30" xfId="175" applyFont="1" applyFill="1" applyBorder="1" applyAlignment="1">
      <alignment horizontal="right" vertical="center"/>
    </xf>
    <xf numFmtId="43" fontId="11" fillId="0" borderId="28" xfId="175" applyFont="1" applyFill="1" applyBorder="1" applyAlignment="1">
      <alignment horizontal="right" vertical="center"/>
    </xf>
    <xf numFmtId="43" fontId="2" fillId="0" borderId="30" xfId="175" applyFont="1" applyFill="1" applyBorder="1" applyAlignment="1">
      <alignment vertical="center"/>
    </xf>
    <xf numFmtId="43" fontId="5" fillId="0" borderId="30" xfId="175" applyFont="1" applyFill="1" applyBorder="1" applyAlignment="1">
      <alignment vertical="center"/>
    </xf>
    <xf numFmtId="43" fontId="11" fillId="0" borderId="30" xfId="175" applyFont="1" applyFill="1" applyBorder="1" applyAlignment="1" applyProtection="1">
      <alignment horizontal="right" vertical="center"/>
      <protection locked="0"/>
    </xf>
    <xf numFmtId="43" fontId="11" fillId="0" borderId="35" xfId="175" applyFont="1" applyFill="1" applyBorder="1" applyAlignment="1" applyProtection="1">
      <alignment horizontal="right" vertical="center"/>
      <protection locked="0"/>
    </xf>
    <xf numFmtId="43" fontId="2" fillId="0" borderId="35" xfId="175" applyFont="1" applyFill="1" applyBorder="1" applyAlignment="1">
      <alignment vertical="center"/>
    </xf>
    <xf numFmtId="43" fontId="11" fillId="0" borderId="35" xfId="175" applyFont="1" applyFill="1" applyBorder="1" applyAlignment="1">
      <alignment horizontal="right" vertical="center"/>
    </xf>
    <xf numFmtId="43" fontId="11" fillId="0" borderId="27" xfId="175" applyFont="1" applyFill="1" applyBorder="1" applyAlignment="1">
      <alignment horizontal="right" vertical="center"/>
    </xf>
    <xf numFmtId="43" fontId="12" fillId="58" borderId="32" xfId="175" applyFont="1" applyFill="1" applyBorder="1" applyAlignment="1">
      <alignment horizontal="right" vertical="center"/>
    </xf>
    <xf numFmtId="43" fontId="84" fillId="0" borderId="0" xfId="175" applyFont="1" applyAlignment="1">
      <alignment horizontal="right" vertical="center"/>
    </xf>
    <xf numFmtId="43" fontId="2" fillId="0" borderId="30" xfId="175" applyFont="1" applyFill="1" applyBorder="1" applyAlignment="1">
      <alignment horizontal="right" vertical="center"/>
    </xf>
    <xf numFmtId="4" fontId="2" fillId="0" borderId="52" xfId="201" applyNumberFormat="1" applyFont="1" applyBorder="1" applyAlignment="1">
      <alignment vertical="center"/>
      <protection/>
    </xf>
    <xf numFmtId="43" fontId="73" fillId="0" borderId="0" xfId="175" applyFont="1" applyAlignment="1">
      <alignment horizontal="right" vertical="center"/>
    </xf>
    <xf numFmtId="43" fontId="2" fillId="0" borderId="52" xfId="175" applyFont="1" applyBorder="1" applyAlignment="1">
      <alignment vertical="center"/>
    </xf>
    <xf numFmtId="4" fontId="38" fillId="0" borderId="52" xfId="201" applyNumberFormat="1" applyFont="1" applyBorder="1" applyAlignment="1">
      <alignment vertical="center"/>
      <protection/>
    </xf>
    <xf numFmtId="0" fontId="39" fillId="0" borderId="0" xfId="0" applyFont="1" applyBorder="1" applyAlignment="1">
      <alignment vertical="center"/>
    </xf>
    <xf numFmtId="175" fontId="39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85" fillId="60" borderId="53" xfId="0" applyFont="1" applyFill="1" applyBorder="1" applyAlignment="1">
      <alignment horizontal="center" vertical="center" wrapText="1"/>
    </xf>
    <xf numFmtId="0" fontId="85" fillId="60" borderId="54" xfId="0" applyFont="1" applyFill="1" applyBorder="1" applyAlignment="1">
      <alignment horizontal="center" vertical="center" wrapText="1"/>
    </xf>
    <xf numFmtId="0" fontId="85" fillId="60" borderId="55" xfId="0" applyFont="1" applyFill="1" applyBorder="1" applyAlignment="1">
      <alignment horizontal="center" vertical="center" wrapText="1"/>
    </xf>
    <xf numFmtId="0" fontId="44" fillId="58" borderId="35" xfId="0" applyFont="1" applyFill="1" applyBorder="1" applyAlignment="1">
      <alignment horizontal="center" vertical="center"/>
    </xf>
    <xf numFmtId="3" fontId="45" fillId="0" borderId="35" xfId="0" applyNumberFormat="1" applyFont="1" applyBorder="1" applyAlignment="1">
      <alignment horizontal="center" vertical="center" wrapText="1"/>
    </xf>
    <xf numFmtId="171" fontId="46" fillId="0" borderId="32" xfId="186" applyNumberFormat="1" applyFont="1" applyFill="1" applyBorder="1" applyAlignment="1">
      <alignment horizontal="right" vertical="center" wrapText="1"/>
    </xf>
    <xf numFmtId="171" fontId="86" fillId="0" borderId="32" xfId="186" applyNumberFormat="1" applyFont="1" applyFill="1" applyBorder="1" applyAlignment="1">
      <alignment horizontal="right" vertical="center" wrapText="1"/>
    </xf>
    <xf numFmtId="3" fontId="45" fillId="0" borderId="32" xfId="0" applyNumberFormat="1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wrapText="1"/>
    </xf>
    <xf numFmtId="0" fontId="47" fillId="58" borderId="32" xfId="0" applyFont="1" applyFill="1" applyBorder="1" applyAlignment="1">
      <alignment horizontal="center" vertical="center"/>
    </xf>
    <xf numFmtId="3" fontId="45" fillId="0" borderId="35" xfId="0" applyNumberFormat="1" applyFont="1" applyFill="1" applyBorder="1" applyAlignment="1">
      <alignment horizontal="center" vertical="center" wrapText="1"/>
    </xf>
    <xf numFmtId="0" fontId="85" fillId="60" borderId="40" xfId="0" applyFont="1" applyFill="1" applyBorder="1" applyAlignment="1">
      <alignment horizontal="center" vertical="center"/>
    </xf>
    <xf numFmtId="3" fontId="85" fillId="60" borderId="32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49" fontId="3" fillId="59" borderId="56" xfId="201" applyNumberFormat="1" applyFont="1" applyFill="1" applyBorder="1" applyAlignment="1">
      <alignment horizontal="center" vertical="center" wrapText="1"/>
      <protection/>
    </xf>
    <xf numFmtId="49" fontId="3" fillId="59" borderId="31" xfId="201" applyNumberFormat="1" applyFont="1" applyFill="1" applyBorder="1" applyAlignment="1">
      <alignment horizontal="center" vertical="center" wrapText="1"/>
      <protection/>
    </xf>
    <xf numFmtId="37" fontId="75" fillId="59" borderId="31" xfId="175" applyNumberFormat="1" applyFont="1" applyFill="1" applyBorder="1" applyAlignment="1" applyProtection="1">
      <alignment horizontal="center" vertical="center"/>
      <protection/>
    </xf>
    <xf numFmtId="0" fontId="81" fillId="58" borderId="24" xfId="0" applyFont="1" applyFill="1" applyBorder="1" applyAlignment="1">
      <alignment horizontal="left" vertical="center" wrapText="1"/>
    </xf>
    <xf numFmtId="0" fontId="81" fillId="58" borderId="0" xfId="0" applyFont="1" applyFill="1" applyBorder="1" applyAlignment="1">
      <alignment horizontal="left" vertical="center" wrapText="1"/>
    </xf>
    <xf numFmtId="0" fontId="81" fillId="58" borderId="28" xfId="0" applyFont="1" applyFill="1" applyBorder="1" applyAlignment="1">
      <alignment horizontal="left" vertical="center" wrapText="1"/>
    </xf>
    <xf numFmtId="0" fontId="4" fillId="0" borderId="0" xfId="201" applyFont="1" applyAlignment="1">
      <alignment horizontal="center" vertical="center"/>
      <protection/>
    </xf>
    <xf numFmtId="0" fontId="13" fillId="0" borderId="0" xfId="201" applyFont="1" applyAlignment="1">
      <alignment horizontal="center" vertical="center"/>
      <protection/>
    </xf>
    <xf numFmtId="37" fontId="75" fillId="59" borderId="31" xfId="175" applyNumberFormat="1" applyFont="1" applyFill="1" applyBorder="1" applyAlignment="1" applyProtection="1">
      <alignment horizontal="center" vertical="center" wrapText="1"/>
      <protection/>
    </xf>
    <xf numFmtId="0" fontId="74" fillId="58" borderId="0" xfId="0" applyFont="1" applyFill="1" applyBorder="1" applyAlignment="1">
      <alignment horizontal="left" vertical="center" wrapText="1"/>
    </xf>
    <xf numFmtId="0" fontId="74" fillId="58" borderId="28" xfId="0" applyFont="1" applyFill="1" applyBorder="1" applyAlignment="1">
      <alignment horizontal="left" vertical="center" wrapText="1"/>
    </xf>
    <xf numFmtId="0" fontId="6" fillId="0" borderId="0" xfId="201" applyFont="1" applyAlignment="1">
      <alignment horizontal="center" vertical="center"/>
      <protection/>
    </xf>
    <xf numFmtId="37" fontId="75" fillId="59" borderId="57" xfId="175" applyNumberFormat="1" applyFont="1" applyFill="1" applyBorder="1" applyAlignment="1" applyProtection="1">
      <alignment horizontal="center" vertical="center" wrapText="1"/>
      <protection/>
    </xf>
    <xf numFmtId="37" fontId="75" fillId="59" borderId="58" xfId="175" applyNumberFormat="1" applyFont="1" applyFill="1" applyBorder="1" applyAlignment="1" applyProtection="1">
      <alignment horizontal="center" vertical="center"/>
      <protection/>
    </xf>
    <xf numFmtId="37" fontId="75" fillId="59" borderId="56" xfId="175" applyNumberFormat="1" applyFont="1" applyFill="1" applyBorder="1" applyAlignment="1" applyProtection="1">
      <alignment horizontal="center" vertical="center"/>
      <protection/>
    </xf>
    <xf numFmtId="37" fontId="75" fillId="59" borderId="59" xfId="175" applyNumberFormat="1" applyFont="1" applyFill="1" applyBorder="1" applyAlignment="1" applyProtection="1">
      <alignment horizontal="center" vertical="center"/>
      <protection/>
    </xf>
    <xf numFmtId="37" fontId="75" fillId="59" borderId="33" xfId="175" applyNumberFormat="1" applyFont="1" applyFill="1" applyBorder="1" applyAlignment="1" applyProtection="1">
      <alignment horizontal="center" vertical="center"/>
      <protection/>
    </xf>
    <xf numFmtId="37" fontId="75" fillId="59" borderId="60" xfId="175" applyNumberFormat="1" applyFont="1" applyFill="1" applyBorder="1" applyAlignment="1" applyProtection="1">
      <alignment horizontal="center" vertical="center" wrapText="1"/>
      <protection/>
    </xf>
    <xf numFmtId="37" fontId="75" fillId="59" borderId="61" xfId="175" applyNumberFormat="1" applyFont="1" applyFill="1" applyBorder="1" applyAlignment="1" applyProtection="1">
      <alignment horizontal="center" vertical="center" wrapText="1"/>
      <protection/>
    </xf>
    <xf numFmtId="43" fontId="12" fillId="58" borderId="39" xfId="175" applyNumberFormat="1" applyFont="1" applyFill="1" applyBorder="1" applyAlignment="1">
      <alignment horizontal="right" vertical="center"/>
    </xf>
    <xf numFmtId="43" fontId="12" fillId="58" borderId="35" xfId="175" applyNumberFormat="1" applyFont="1" applyFill="1" applyBorder="1" applyAlignment="1">
      <alignment horizontal="right" vertical="center"/>
    </xf>
    <xf numFmtId="43" fontId="5" fillId="0" borderId="40" xfId="175" applyNumberFormat="1" applyFont="1" applyBorder="1" applyAlignment="1">
      <alignment horizontal="center" vertical="top" wrapText="1"/>
    </xf>
    <xf numFmtId="43" fontId="5" fillId="0" borderId="42" xfId="175" applyNumberFormat="1" applyFont="1" applyBorder="1" applyAlignment="1">
      <alignment horizontal="center" vertical="top" wrapText="1"/>
    </xf>
    <xf numFmtId="43" fontId="12" fillId="58" borderId="39" xfId="175" applyNumberFormat="1" applyFont="1" applyFill="1" applyBorder="1" applyAlignment="1">
      <alignment vertical="center"/>
    </xf>
    <xf numFmtId="43" fontId="12" fillId="58" borderId="35" xfId="175" applyNumberFormat="1" applyFont="1" applyFill="1" applyBorder="1" applyAlignment="1">
      <alignment vertical="center"/>
    </xf>
    <xf numFmtId="0" fontId="12" fillId="58" borderId="40" xfId="231" applyFont="1" applyFill="1" applyBorder="1" applyAlignment="1">
      <alignment horizontal="center" wrapText="1"/>
      <protection/>
    </xf>
    <xf numFmtId="0" fontId="12" fillId="58" borderId="41" xfId="231" applyFont="1" applyFill="1" applyBorder="1" applyAlignment="1">
      <alignment horizontal="center" wrapText="1"/>
      <protection/>
    </xf>
    <xf numFmtId="0" fontId="12" fillId="58" borderId="42" xfId="231" applyFont="1" applyFill="1" applyBorder="1" applyAlignment="1">
      <alignment horizontal="center" wrapText="1"/>
      <protection/>
    </xf>
    <xf numFmtId="0" fontId="14" fillId="0" borderId="0" xfId="201" applyFont="1" applyAlignment="1">
      <alignment horizontal="center" vertical="center"/>
      <protection/>
    </xf>
    <xf numFmtId="37" fontId="75" fillId="59" borderId="62" xfId="175" applyNumberFormat="1" applyFont="1" applyFill="1" applyBorder="1" applyAlignment="1" applyProtection="1">
      <alignment horizontal="center" vertical="center" wrapText="1"/>
      <protection/>
    </xf>
    <xf numFmtId="37" fontId="75" fillId="59" borderId="63" xfId="175" applyNumberFormat="1" applyFont="1" applyFill="1" applyBorder="1" applyAlignment="1" applyProtection="1">
      <alignment horizontal="center" vertical="center" wrapText="1"/>
      <protection/>
    </xf>
    <xf numFmtId="37" fontId="75" fillId="59" borderId="64" xfId="175" applyNumberFormat="1" applyFont="1" applyFill="1" applyBorder="1" applyAlignment="1" applyProtection="1">
      <alignment horizontal="center" vertical="center" wrapText="1"/>
      <protection/>
    </xf>
    <xf numFmtId="49" fontId="3" fillId="59" borderId="65" xfId="201" applyNumberFormat="1" applyFont="1" applyFill="1" applyBorder="1" applyAlignment="1">
      <alignment horizontal="center" vertical="center" wrapText="1"/>
      <protection/>
    </xf>
    <xf numFmtId="49" fontId="3" fillId="59" borderId="66" xfId="201" applyNumberFormat="1" applyFont="1" applyFill="1" applyBorder="1" applyAlignment="1">
      <alignment horizontal="center" vertical="center" wrapText="1"/>
      <protection/>
    </xf>
    <xf numFmtId="49" fontId="3" fillId="59" borderId="67" xfId="201" applyNumberFormat="1" applyFont="1" applyFill="1" applyBorder="1" applyAlignment="1">
      <alignment horizontal="center" vertical="center" wrapText="1"/>
      <protection/>
    </xf>
    <xf numFmtId="49" fontId="3" fillId="59" borderId="68" xfId="201" applyNumberFormat="1" applyFont="1" applyFill="1" applyBorder="1" applyAlignment="1">
      <alignment horizontal="center" vertical="center" wrapText="1"/>
      <protection/>
    </xf>
    <xf numFmtId="49" fontId="3" fillId="59" borderId="69" xfId="201" applyNumberFormat="1" applyFont="1" applyFill="1" applyBorder="1" applyAlignment="1">
      <alignment horizontal="center" vertical="center" wrapText="1"/>
      <protection/>
    </xf>
    <xf numFmtId="49" fontId="3" fillId="59" borderId="70" xfId="201" applyNumberFormat="1" applyFont="1" applyFill="1" applyBorder="1" applyAlignment="1">
      <alignment horizontal="center" vertical="center" wrapText="1"/>
      <protection/>
    </xf>
    <xf numFmtId="170" fontId="75" fillId="59" borderId="62" xfId="175" applyNumberFormat="1" applyFont="1" applyFill="1" applyBorder="1" applyAlignment="1" applyProtection="1">
      <alignment horizontal="center" vertical="center"/>
      <protection/>
    </xf>
    <xf numFmtId="170" fontId="75" fillId="59" borderId="63" xfId="175" applyNumberFormat="1" applyFont="1" applyFill="1" applyBorder="1" applyAlignment="1" applyProtection="1">
      <alignment horizontal="center" vertical="center"/>
      <protection/>
    </xf>
    <xf numFmtId="170" fontId="75" fillId="59" borderId="64" xfId="175" applyNumberFormat="1" applyFont="1" applyFill="1" applyBorder="1" applyAlignment="1" applyProtection="1">
      <alignment horizontal="center" vertical="center"/>
      <protection/>
    </xf>
    <xf numFmtId="0" fontId="87" fillId="0" borderId="24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49" fontId="3" fillId="59" borderId="62" xfId="201" applyNumberFormat="1" applyFont="1" applyFill="1" applyBorder="1" applyAlignment="1">
      <alignment horizontal="center" vertical="center" wrapText="1"/>
      <protection/>
    </xf>
    <xf numFmtId="49" fontId="3" fillId="59" borderId="36" xfId="201" applyNumberFormat="1" applyFont="1" applyFill="1" applyBorder="1" applyAlignment="1">
      <alignment horizontal="center" vertical="center" wrapText="1"/>
      <protection/>
    </xf>
    <xf numFmtId="168" fontId="78" fillId="59" borderId="62" xfId="175" applyNumberFormat="1" applyFont="1" applyFill="1" applyBorder="1" applyAlignment="1" applyProtection="1">
      <alignment horizontal="center" vertical="center"/>
      <protection/>
    </xf>
    <xf numFmtId="0" fontId="80" fillId="0" borderId="40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168" fontId="78" fillId="59" borderId="63" xfId="175" applyNumberFormat="1" applyFont="1" applyFill="1" applyBorder="1" applyAlignment="1" applyProtection="1">
      <alignment horizontal="center" vertical="center" wrapText="1"/>
      <protection/>
    </xf>
    <xf numFmtId="168" fontId="78" fillId="59" borderId="64" xfId="175" applyNumberFormat="1" applyFont="1" applyFill="1" applyBorder="1" applyAlignment="1" applyProtection="1">
      <alignment horizontal="center" vertical="center" wrapText="1"/>
      <protection/>
    </xf>
    <xf numFmtId="0" fontId="80" fillId="58" borderId="32" xfId="0" applyFont="1" applyFill="1" applyBorder="1" applyAlignment="1">
      <alignment horizontal="center" vertical="center"/>
    </xf>
    <xf numFmtId="170" fontId="78" fillId="59" borderId="62" xfId="175" applyNumberFormat="1" applyFont="1" applyFill="1" applyBorder="1" applyAlignment="1" applyProtection="1">
      <alignment horizontal="center" vertical="center"/>
      <protection/>
    </xf>
    <xf numFmtId="170" fontId="78" fillId="59" borderId="63" xfId="175" applyNumberFormat="1" applyFont="1" applyFill="1" applyBorder="1" applyAlignment="1" applyProtection="1">
      <alignment horizontal="center" vertical="center"/>
      <protection/>
    </xf>
    <xf numFmtId="170" fontId="78" fillId="59" borderId="64" xfId="175" applyNumberFormat="1" applyFont="1" applyFill="1" applyBorder="1" applyAlignment="1" applyProtection="1">
      <alignment horizontal="center" vertical="center"/>
      <protection/>
    </xf>
    <xf numFmtId="0" fontId="79" fillId="58" borderId="24" xfId="0" applyFont="1" applyFill="1" applyBorder="1" applyAlignment="1">
      <alignment horizontal="left" vertical="center"/>
    </xf>
    <xf numFmtId="0" fontId="79" fillId="58" borderId="28" xfId="0" applyFont="1" applyFill="1" applyBorder="1" applyAlignment="1">
      <alignment horizontal="left" vertical="center"/>
    </xf>
    <xf numFmtId="0" fontId="80" fillId="58" borderId="24" xfId="0" applyFont="1" applyFill="1" applyBorder="1" applyAlignment="1">
      <alignment horizontal="left" vertical="center" wrapText="1"/>
    </xf>
    <xf numFmtId="0" fontId="80" fillId="58" borderId="28" xfId="0" applyFont="1" applyFill="1" applyBorder="1" applyAlignment="1">
      <alignment horizontal="left" vertical="center" wrapText="1"/>
    </xf>
    <xf numFmtId="0" fontId="79" fillId="58" borderId="24" xfId="0" applyFont="1" applyFill="1" applyBorder="1" applyAlignment="1">
      <alignment horizontal="left" vertical="center" wrapText="1"/>
    </xf>
    <xf numFmtId="0" fontId="79" fillId="58" borderId="28" xfId="0" applyFont="1" applyFill="1" applyBorder="1" applyAlignment="1">
      <alignment horizontal="left" vertical="center" wrapText="1"/>
    </xf>
    <xf numFmtId="3" fontId="79" fillId="0" borderId="40" xfId="0" applyNumberFormat="1" applyFont="1" applyBorder="1" applyAlignment="1" applyProtection="1">
      <alignment horizontal="right"/>
      <protection locked="0"/>
    </xf>
    <xf numFmtId="3" fontId="79" fillId="0" borderId="41" xfId="0" applyNumberFormat="1" applyFont="1" applyBorder="1" applyAlignment="1" applyProtection="1">
      <alignment horizontal="right"/>
      <protection locked="0"/>
    </xf>
    <xf numFmtId="0" fontId="79" fillId="0" borderId="38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3" fontId="80" fillId="0" borderId="40" xfId="0" applyNumberFormat="1" applyFont="1" applyBorder="1" applyAlignment="1">
      <alignment horizontal="right"/>
    </xf>
    <xf numFmtId="3" fontId="80" fillId="0" borderId="41" xfId="0" applyNumberFormat="1" applyFont="1" applyBorder="1" applyAlignment="1">
      <alignment horizontal="right"/>
    </xf>
    <xf numFmtId="170" fontId="78" fillId="59" borderId="24" xfId="175" applyNumberFormat="1" applyFont="1" applyFill="1" applyBorder="1" applyAlignment="1" applyProtection="1">
      <alignment horizontal="center" vertical="center"/>
      <protection/>
    </xf>
    <xf numFmtId="170" fontId="78" fillId="59" borderId="0" xfId="175" applyNumberFormat="1" applyFont="1" applyFill="1" applyBorder="1" applyAlignment="1" applyProtection="1">
      <alignment horizontal="center" vertical="center"/>
      <protection/>
    </xf>
    <xf numFmtId="170" fontId="78" fillId="59" borderId="71" xfId="175" applyNumberFormat="1" applyFont="1" applyFill="1" applyBorder="1" applyAlignment="1" applyProtection="1">
      <alignment horizontal="center" vertical="center"/>
      <protection/>
    </xf>
    <xf numFmtId="170" fontId="78" fillId="59" borderId="72" xfId="175" applyNumberFormat="1" applyFont="1" applyFill="1" applyBorder="1" applyAlignment="1" applyProtection="1">
      <alignment horizontal="center" vertical="center"/>
      <protection/>
    </xf>
    <xf numFmtId="170" fontId="78" fillId="59" borderId="73" xfId="175" applyNumberFormat="1" applyFont="1" applyFill="1" applyBorder="1" applyAlignment="1" applyProtection="1">
      <alignment horizontal="center" vertical="center"/>
      <protection/>
    </xf>
    <xf numFmtId="170" fontId="78" fillId="59" borderId="74" xfId="175" applyNumberFormat="1" applyFont="1" applyFill="1" applyBorder="1" applyAlignment="1" applyProtection="1">
      <alignment horizontal="center" vertical="center"/>
      <protection/>
    </xf>
    <xf numFmtId="170" fontId="78" fillId="59" borderId="75" xfId="175" applyNumberFormat="1" applyFont="1" applyFill="1" applyBorder="1" applyAlignment="1" applyProtection="1">
      <alignment horizontal="center" vertical="center"/>
      <protection/>
    </xf>
    <xf numFmtId="170" fontId="78" fillId="59" borderId="76" xfId="175" applyNumberFormat="1" applyFont="1" applyFill="1" applyBorder="1" applyAlignment="1" applyProtection="1">
      <alignment horizontal="center" vertical="center"/>
      <protection/>
    </xf>
    <xf numFmtId="170" fontId="78" fillId="59" borderId="77" xfId="175" applyNumberFormat="1" applyFont="1" applyFill="1" applyBorder="1" applyAlignment="1" applyProtection="1">
      <alignment horizontal="center" vertical="center"/>
      <protection/>
    </xf>
    <xf numFmtId="170" fontId="78" fillId="59" borderId="78" xfId="175" applyNumberFormat="1" applyFont="1" applyFill="1" applyBorder="1" applyAlignment="1" applyProtection="1">
      <alignment horizontal="center" vertical="center"/>
      <protection/>
    </xf>
    <xf numFmtId="170" fontId="78" fillId="59" borderId="79" xfId="175" applyNumberFormat="1" applyFont="1" applyFill="1" applyBorder="1" applyAlignment="1" applyProtection="1">
      <alignment horizontal="center" vertical="center"/>
      <protection/>
    </xf>
    <xf numFmtId="170" fontId="78" fillId="59" borderId="43" xfId="175" applyNumberFormat="1" applyFont="1" applyFill="1" applyBorder="1" applyAlignment="1" applyProtection="1">
      <alignment horizontal="center" vertical="center"/>
      <protection/>
    </xf>
    <xf numFmtId="170" fontId="78" fillId="59" borderId="40" xfId="175" applyNumberFormat="1" applyFont="1" applyFill="1" applyBorder="1" applyAlignment="1" applyProtection="1">
      <alignment horizontal="center" vertical="center"/>
      <protection/>
    </xf>
    <xf numFmtId="170" fontId="78" fillId="59" borderId="41" xfId="175" applyNumberFormat="1" applyFont="1" applyFill="1" applyBorder="1" applyAlignment="1" applyProtection="1">
      <alignment horizontal="center" vertical="center"/>
      <protection/>
    </xf>
    <xf numFmtId="170" fontId="78" fillId="59" borderId="80" xfId="175" applyNumberFormat="1" applyFont="1" applyFill="1" applyBorder="1" applyAlignment="1" applyProtection="1">
      <alignment horizontal="center" vertical="center"/>
      <protection/>
    </xf>
    <xf numFmtId="170" fontId="78" fillId="59" borderId="81" xfId="175" applyNumberFormat="1" applyFont="1" applyFill="1" applyBorder="1" applyAlignment="1" applyProtection="1">
      <alignment horizontal="center" vertical="center"/>
      <protection/>
    </xf>
    <xf numFmtId="170" fontId="78" fillId="59" borderId="82" xfId="175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horizontal="justify" wrapText="1"/>
    </xf>
    <xf numFmtId="0" fontId="80" fillId="58" borderId="83" xfId="0" applyFont="1" applyFill="1" applyBorder="1" applyAlignment="1">
      <alignment horizontal="left" vertical="center" wrapText="1"/>
    </xf>
    <xf numFmtId="0" fontId="80" fillId="58" borderId="48" xfId="0" applyFont="1" applyFill="1" applyBorder="1" applyAlignment="1">
      <alignment horizontal="left" vertical="center" wrapText="1"/>
    </xf>
    <xf numFmtId="170" fontId="78" fillId="59" borderId="84" xfId="175" applyNumberFormat="1" applyFont="1" applyFill="1" applyBorder="1" applyAlignment="1" applyProtection="1">
      <alignment horizontal="center" vertical="center"/>
      <protection/>
    </xf>
    <xf numFmtId="170" fontId="78" fillId="59" borderId="50" xfId="175" applyNumberFormat="1" applyFont="1" applyFill="1" applyBorder="1" applyAlignment="1" applyProtection="1">
      <alignment horizontal="center" vertical="center"/>
      <protection/>
    </xf>
    <xf numFmtId="0" fontId="80" fillId="58" borderId="83" xfId="0" applyFont="1" applyFill="1" applyBorder="1" applyAlignment="1" applyProtection="1">
      <alignment horizontal="left" vertical="center" wrapText="1"/>
      <protection/>
    </xf>
    <xf numFmtId="0" fontId="80" fillId="58" borderId="48" xfId="0" applyFont="1" applyFill="1" applyBorder="1" applyAlignment="1" applyProtection="1">
      <alignment horizontal="left" vertical="center" wrapText="1"/>
      <protection/>
    </xf>
    <xf numFmtId="0" fontId="88" fillId="0" borderId="0" xfId="0" applyFont="1" applyAlignment="1">
      <alignment horizontal="justify" vertical="center" wrapText="1"/>
    </xf>
    <xf numFmtId="0" fontId="79" fillId="0" borderId="24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28" xfId="0" applyFont="1" applyFill="1" applyBorder="1" applyAlignment="1">
      <alignment horizontal="left" vertical="center" wrapText="1"/>
    </xf>
    <xf numFmtId="170" fontId="78" fillId="59" borderId="68" xfId="175" applyNumberFormat="1" applyFont="1" applyFill="1" applyBorder="1" applyAlignment="1" applyProtection="1">
      <alignment horizontal="center" vertical="center"/>
      <protection/>
    </xf>
    <xf numFmtId="170" fontId="78" fillId="59" borderId="69" xfId="175" applyNumberFormat="1" applyFont="1" applyFill="1" applyBorder="1" applyAlignment="1" applyProtection="1">
      <alignment horizontal="center" vertical="center"/>
      <protection/>
    </xf>
    <xf numFmtId="170" fontId="78" fillId="59" borderId="31" xfId="175" applyNumberFormat="1" applyFont="1" applyFill="1" applyBorder="1" applyAlignment="1" applyProtection="1">
      <alignment horizontal="center" vertical="center"/>
      <protection/>
    </xf>
    <xf numFmtId="170" fontId="78" fillId="59" borderId="70" xfId="175" applyNumberFormat="1" applyFont="1" applyFill="1" applyBorder="1" applyAlignment="1" applyProtection="1">
      <alignment horizontal="center" vertical="center"/>
      <protection/>
    </xf>
    <xf numFmtId="170" fontId="78" fillId="59" borderId="36" xfId="175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justify" vertical="center" wrapText="1"/>
    </xf>
    <xf numFmtId="0" fontId="79" fillId="0" borderId="28" xfId="0" applyFont="1" applyFill="1" applyBorder="1" applyAlignment="1">
      <alignment horizontal="justify" vertical="center" wrapText="1"/>
    </xf>
    <xf numFmtId="0" fontId="80" fillId="0" borderId="41" xfId="0" applyFont="1" applyFill="1" applyBorder="1" applyAlignment="1">
      <alignment horizontal="left" vertical="center" wrapText="1"/>
    </xf>
    <xf numFmtId="0" fontId="80" fillId="0" borderId="42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2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4" xfId="36"/>
    <cellStyle name="20% - Énfasis5" xfId="37"/>
    <cellStyle name="20% - Énfasis5 2" xfId="38"/>
    <cellStyle name="20% - Énfasis5 3" xfId="39"/>
    <cellStyle name="20% - Énfasis5 4" xfId="40"/>
    <cellStyle name="20% - Énfasis6" xfId="41"/>
    <cellStyle name="20% - Énfasis6 2" xfId="42"/>
    <cellStyle name="20% - Énfasis6 3" xfId="43"/>
    <cellStyle name="20% - Énfasis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3" xfId="53"/>
    <cellStyle name="40% - Énfasis1 4" xfId="54"/>
    <cellStyle name="40% - Énfasis2" xfId="55"/>
    <cellStyle name="40% - Énfasis2 2" xfId="56"/>
    <cellStyle name="40% - Énfasis2 3" xfId="57"/>
    <cellStyle name="40% - Énfasis2 4" xfId="58"/>
    <cellStyle name="40% - Énfasis3" xfId="59"/>
    <cellStyle name="40% - Énfasis3 2" xfId="60"/>
    <cellStyle name="40% - Énfasis3 3" xfId="61"/>
    <cellStyle name="40% - Énfasis3 4" xfId="62"/>
    <cellStyle name="40% - Énfasis4" xfId="63"/>
    <cellStyle name="40% - Énfasis4 2" xfId="64"/>
    <cellStyle name="40% - Énfasis4 3" xfId="65"/>
    <cellStyle name="40% - Énfasis4 4" xfId="66"/>
    <cellStyle name="40% - Énfasis5" xfId="67"/>
    <cellStyle name="40% - Énfasis5 2" xfId="68"/>
    <cellStyle name="40% - Énfasis5 3" xfId="69"/>
    <cellStyle name="40% - Énfasis5 4" xfId="70"/>
    <cellStyle name="40% - Énfasis6" xfId="71"/>
    <cellStyle name="40% - Énfasis6 2" xfId="72"/>
    <cellStyle name="40% - Énfasis6 3" xfId="73"/>
    <cellStyle name="40% - Énfasis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3" xfId="83"/>
    <cellStyle name="60% - Énfasis1 4" xfId="84"/>
    <cellStyle name="60% - Énfasis2" xfId="85"/>
    <cellStyle name="60% - Énfasis2 2" xfId="86"/>
    <cellStyle name="60% - Énfasis2 3" xfId="87"/>
    <cellStyle name="60% - Énfasis2 4" xfId="88"/>
    <cellStyle name="60% - Énfasis3" xfId="89"/>
    <cellStyle name="60% - Énfasis3 2" xfId="90"/>
    <cellStyle name="60% - Énfasis3 3" xfId="91"/>
    <cellStyle name="60% - Énfasis3 4" xfId="92"/>
    <cellStyle name="60% - Énfasis4" xfId="93"/>
    <cellStyle name="60% - Énfasis4 2" xfId="94"/>
    <cellStyle name="60% - Énfasis4 3" xfId="95"/>
    <cellStyle name="60% - Énfasis4 4" xfId="96"/>
    <cellStyle name="60% - Énfasis5" xfId="97"/>
    <cellStyle name="60% - Énfasis5 2" xfId="98"/>
    <cellStyle name="60% - Énfasis5 3" xfId="99"/>
    <cellStyle name="60% - Énfasis5 4" xfId="100"/>
    <cellStyle name="60% - Énfasis6" xfId="101"/>
    <cellStyle name="60% - Énfasis6 2" xfId="102"/>
    <cellStyle name="60% - Énfasis6 3" xfId="103"/>
    <cellStyle name="60% - Énfasis6 4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Buena" xfId="112"/>
    <cellStyle name="Buena 2" xfId="113"/>
    <cellStyle name="Buena 3" xfId="114"/>
    <cellStyle name="Buena 4" xfId="115"/>
    <cellStyle name="Calculation" xfId="116"/>
    <cellStyle name="Cálculo" xfId="117"/>
    <cellStyle name="Cálculo 2" xfId="118"/>
    <cellStyle name="Cálculo 3" xfId="119"/>
    <cellStyle name="Cálculo 4" xfId="120"/>
    <cellStyle name="Celda de comprobación" xfId="121"/>
    <cellStyle name="Celda de comprobación 2" xfId="122"/>
    <cellStyle name="Celda de comprobación 3" xfId="123"/>
    <cellStyle name="Celda de comprobación 4" xfId="124"/>
    <cellStyle name="Celda vinculada" xfId="125"/>
    <cellStyle name="Celda vinculada 2" xfId="126"/>
    <cellStyle name="Celda vinculada 3" xfId="127"/>
    <cellStyle name="Celda vinculada 4" xfId="128"/>
    <cellStyle name="Check Cell" xfId="129"/>
    <cellStyle name="Encabezado 4" xfId="130"/>
    <cellStyle name="Encabezado 4 2" xfId="131"/>
    <cellStyle name="Encabezado 4 3" xfId="132"/>
    <cellStyle name="Encabezado 4 4" xfId="133"/>
    <cellStyle name="Énfasis1" xfId="134"/>
    <cellStyle name="Énfasis1 2" xfId="135"/>
    <cellStyle name="Énfasis1 3" xfId="136"/>
    <cellStyle name="Énfasis1 4" xfId="137"/>
    <cellStyle name="Énfasis2" xfId="138"/>
    <cellStyle name="Énfasis2 2" xfId="139"/>
    <cellStyle name="Énfasis2 3" xfId="140"/>
    <cellStyle name="Énfasis2 4" xfId="141"/>
    <cellStyle name="Énfasis3" xfId="142"/>
    <cellStyle name="Énfasis3 2" xfId="143"/>
    <cellStyle name="Énfasis3 3" xfId="144"/>
    <cellStyle name="Énfasis3 4" xfId="145"/>
    <cellStyle name="Énfasis4" xfId="146"/>
    <cellStyle name="Énfasis4 2" xfId="147"/>
    <cellStyle name="Énfasis4 3" xfId="148"/>
    <cellStyle name="Énfasis4 4" xfId="149"/>
    <cellStyle name="Énfasis5" xfId="150"/>
    <cellStyle name="Énfasis5 2" xfId="151"/>
    <cellStyle name="Énfasis5 3" xfId="152"/>
    <cellStyle name="Énfasis5 4" xfId="153"/>
    <cellStyle name="Énfasis6" xfId="154"/>
    <cellStyle name="Énfasis6 2" xfId="155"/>
    <cellStyle name="Énfasis6 3" xfId="156"/>
    <cellStyle name="Énfasis6 4" xfId="157"/>
    <cellStyle name="Entrada" xfId="158"/>
    <cellStyle name="Entrada 2" xfId="159"/>
    <cellStyle name="Entrada 3" xfId="160"/>
    <cellStyle name="Entrada 4" xfId="161"/>
    <cellStyle name="Explanatory Text" xfId="162"/>
    <cellStyle name="Good" xfId="163"/>
    <cellStyle name="Heading 1" xfId="164"/>
    <cellStyle name="Heading 2" xfId="165"/>
    <cellStyle name="Heading 3" xfId="166"/>
    <cellStyle name="Heading 4" xfId="167"/>
    <cellStyle name="Hipervínculo 2" xfId="168"/>
    <cellStyle name="Incorrecto" xfId="169"/>
    <cellStyle name="Incorrecto 2" xfId="170"/>
    <cellStyle name="Incorrecto 3" xfId="171"/>
    <cellStyle name="Incorrecto 4" xfId="172"/>
    <cellStyle name="Input" xfId="173"/>
    <cellStyle name="Linked Cell" xfId="174"/>
    <cellStyle name="Comma" xfId="175"/>
    <cellStyle name="Comma [0]" xfId="176"/>
    <cellStyle name="Millares 2" xfId="177"/>
    <cellStyle name="Millares 2 2" xfId="178"/>
    <cellStyle name="Millares 2 3" xfId="179"/>
    <cellStyle name="Millares 3" xfId="180"/>
    <cellStyle name="Millares 4" xfId="181"/>
    <cellStyle name="Millares 5" xfId="182"/>
    <cellStyle name="Millares 5 2" xfId="183"/>
    <cellStyle name="Currency" xfId="184"/>
    <cellStyle name="Currency [0]" xfId="185"/>
    <cellStyle name="Moneda 2" xfId="186"/>
    <cellStyle name="Moneda 3" xfId="187"/>
    <cellStyle name="Moneda 3 2" xfId="188"/>
    <cellStyle name="Moneda 3 3" xfId="189"/>
    <cellStyle name="Neutral" xfId="190"/>
    <cellStyle name="Neutral 2" xfId="191"/>
    <cellStyle name="Neutral 3" xfId="192"/>
    <cellStyle name="Neutral 4" xfId="193"/>
    <cellStyle name="Normal 10" xfId="194"/>
    <cellStyle name="Normal 11" xfId="195"/>
    <cellStyle name="Normal 15" xfId="196"/>
    <cellStyle name="Normal 16" xfId="197"/>
    <cellStyle name="Normal 17" xfId="198"/>
    <cellStyle name="Normal 18" xfId="199"/>
    <cellStyle name="Normal 19" xfId="200"/>
    <cellStyle name="Normal 2" xfId="201"/>
    <cellStyle name="Normal 20" xfId="202"/>
    <cellStyle name="Normal 21" xfId="203"/>
    <cellStyle name="Normal 22" xfId="204"/>
    <cellStyle name="Normal 23" xfId="205"/>
    <cellStyle name="Normal 24" xfId="206"/>
    <cellStyle name="Normal 25" xfId="207"/>
    <cellStyle name="Normal 26" xfId="208"/>
    <cellStyle name="Normal 27" xfId="209"/>
    <cellStyle name="Normal 28" xfId="210"/>
    <cellStyle name="Normal 29" xfId="211"/>
    <cellStyle name="Normal 3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0" xfId="225"/>
    <cellStyle name="Normal 41" xfId="226"/>
    <cellStyle name="Normal 5" xfId="227"/>
    <cellStyle name="Normal 6" xfId="228"/>
    <cellStyle name="Normal 7" xfId="229"/>
    <cellStyle name="Normal 8" xfId="230"/>
    <cellStyle name="Normal 9" xfId="231"/>
    <cellStyle name="Notas" xfId="232"/>
    <cellStyle name="Notas 2" xfId="233"/>
    <cellStyle name="Notas 3" xfId="234"/>
    <cellStyle name="Notas 4" xfId="235"/>
    <cellStyle name="Notas 4 2" xfId="236"/>
    <cellStyle name="Note" xfId="237"/>
    <cellStyle name="Output" xfId="238"/>
    <cellStyle name="Porcentaje 2" xfId="239"/>
    <cellStyle name="Porcentaje 2 2" xfId="240"/>
    <cellStyle name="Porcentaje 3" xfId="241"/>
    <cellStyle name="Porcentaje 4" xfId="242"/>
    <cellStyle name="Porcentaje 4 2" xfId="243"/>
    <cellStyle name="Porcentaje 5" xfId="244"/>
    <cellStyle name="Porcentaje 5 2" xfId="245"/>
    <cellStyle name="Porcentaje 6" xfId="246"/>
    <cellStyle name="Porcentaje 7" xfId="247"/>
    <cellStyle name="Porcentaje 8" xfId="248"/>
    <cellStyle name="Porcentaje 9" xfId="249"/>
    <cellStyle name="Porcentaje 9 2" xfId="250"/>
    <cellStyle name="Percent" xfId="251"/>
    <cellStyle name="Porcentual 10" xfId="252"/>
    <cellStyle name="Porcentual 10 2" xfId="253"/>
    <cellStyle name="Porcentual 11" xfId="254"/>
    <cellStyle name="Porcentual 12" xfId="255"/>
    <cellStyle name="Porcentual 12 2" xfId="256"/>
    <cellStyle name="Porcentual 13" xfId="257"/>
    <cellStyle name="Porcentual 13 2" xfId="258"/>
    <cellStyle name="Porcentual 2" xfId="259"/>
    <cellStyle name="Porcentual 3" xfId="260"/>
    <cellStyle name="Porcentual 3 2" xfId="261"/>
    <cellStyle name="Porcentual 3 3" xfId="262"/>
    <cellStyle name="Porcentual 4" xfId="263"/>
    <cellStyle name="Porcentual 5" xfId="264"/>
    <cellStyle name="Porcentual 6" xfId="265"/>
    <cellStyle name="Porcentual 7" xfId="266"/>
    <cellStyle name="Porcentual 8" xfId="267"/>
    <cellStyle name="Porcentual 8 2" xfId="268"/>
    <cellStyle name="Porcentual 9" xfId="269"/>
    <cellStyle name="Porcentual 9 2" xfId="270"/>
    <cellStyle name="Salida" xfId="271"/>
    <cellStyle name="Salida 2" xfId="272"/>
    <cellStyle name="Salida 3" xfId="273"/>
    <cellStyle name="Salida 4" xfId="274"/>
    <cellStyle name="TableStyleLight1" xfId="275"/>
    <cellStyle name="Texto de advertencia" xfId="276"/>
    <cellStyle name="Texto de advertencia 2" xfId="277"/>
    <cellStyle name="Texto de advertencia 3" xfId="278"/>
    <cellStyle name="Texto de advertencia 4" xfId="279"/>
    <cellStyle name="Texto explicativo" xfId="280"/>
    <cellStyle name="Texto explicativo 2" xfId="281"/>
    <cellStyle name="Texto explicativo 3" xfId="282"/>
    <cellStyle name="Texto explicativo 4" xfId="283"/>
    <cellStyle name="Title" xfId="284"/>
    <cellStyle name="Título" xfId="285"/>
    <cellStyle name="Título 1" xfId="286"/>
    <cellStyle name="Título 1 2" xfId="287"/>
    <cellStyle name="Título 1 3" xfId="288"/>
    <cellStyle name="Título 1 4" xfId="289"/>
    <cellStyle name="Título 2" xfId="290"/>
    <cellStyle name="Título 2 2" xfId="291"/>
    <cellStyle name="Título 2 3" xfId="292"/>
    <cellStyle name="Título 2 4" xfId="293"/>
    <cellStyle name="Título 3" xfId="294"/>
    <cellStyle name="Título 3 2" xfId="295"/>
    <cellStyle name="Título 3 3" xfId="296"/>
    <cellStyle name="Título 3 4" xfId="297"/>
    <cellStyle name="Título 4" xfId="298"/>
    <cellStyle name="Título 5" xfId="299"/>
    <cellStyle name="Título 6" xfId="300"/>
    <cellStyle name="Total" xfId="301"/>
    <cellStyle name="Total 2" xfId="302"/>
    <cellStyle name="Total 3" xfId="303"/>
    <cellStyle name="Total 4" xfId="304"/>
    <cellStyle name="Warning Text" xfId="3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cid:image002.png@01CEAE12.C21B81B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cid:image002.png@01CEAE12.C21B81B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cid:image002.png@01CEAE12.C21B81B0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1</xdr:row>
      <xdr:rowOff>0</xdr:rowOff>
    </xdr:from>
    <xdr:to>
      <xdr:col>9</xdr:col>
      <xdr:colOff>0</xdr:colOff>
      <xdr:row>3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90500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2</xdr:col>
      <xdr:colOff>733425</xdr:colOff>
      <xdr:row>3</xdr:row>
      <xdr:rowOff>95250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114300"/>
          <a:ext cx="1590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133350</xdr:rowOff>
    </xdr:from>
    <xdr:to>
      <xdr:col>6</xdr:col>
      <xdr:colOff>1114425</xdr:colOff>
      <xdr:row>3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3335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123825</xdr:rowOff>
    </xdr:from>
    <xdr:to>
      <xdr:col>6</xdr:col>
      <xdr:colOff>1009650</xdr:colOff>
      <xdr:row>3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23825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76200</xdr:rowOff>
    </xdr:from>
    <xdr:to>
      <xdr:col>8</xdr:col>
      <xdr:colOff>828675</xdr:colOff>
      <xdr:row>4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0955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76200</xdr:rowOff>
    </xdr:from>
    <xdr:to>
      <xdr:col>2</xdr:col>
      <xdr:colOff>1419225</xdr:colOff>
      <xdr:row>4</xdr:row>
      <xdr:rowOff>57150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76225" y="2095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1</xdr:row>
      <xdr:rowOff>85725</xdr:rowOff>
    </xdr:from>
    <xdr:to>
      <xdr:col>7</xdr:col>
      <xdr:colOff>1047750</xdr:colOff>
      <xdr:row>4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00025"/>
          <a:ext cx="174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66675</xdr:rowOff>
    </xdr:from>
    <xdr:to>
      <xdr:col>1</xdr:col>
      <xdr:colOff>476250</xdr:colOff>
      <xdr:row>4</xdr:row>
      <xdr:rowOff>66675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180975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</xdr:row>
      <xdr:rowOff>85725</xdr:rowOff>
    </xdr:from>
    <xdr:to>
      <xdr:col>7</xdr:col>
      <xdr:colOff>1047750</xdr:colOff>
      <xdr:row>4</xdr:row>
      <xdr:rowOff>76200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00025"/>
          <a:ext cx="174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66675</xdr:rowOff>
    </xdr:from>
    <xdr:to>
      <xdr:col>1</xdr:col>
      <xdr:colOff>476250</xdr:colOff>
      <xdr:row>4</xdr:row>
      <xdr:rowOff>66675</xdr:rowOff>
    </xdr:to>
    <xdr:pic>
      <xdr:nvPicPr>
        <xdr:cNvPr id="4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180975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1600200</xdr:colOff>
      <xdr:row>5</xdr:row>
      <xdr:rowOff>66675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44767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28575</xdr:rowOff>
    </xdr:from>
    <xdr:to>
      <xdr:col>4</xdr:col>
      <xdr:colOff>1809750</xdr:colOff>
      <xdr:row>5</xdr:row>
      <xdr:rowOff>19050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409575"/>
          <a:ext cx="174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1152525</xdr:colOff>
      <xdr:row>2</xdr:row>
      <xdr:rowOff>171450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285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28575</xdr:rowOff>
    </xdr:from>
    <xdr:to>
      <xdr:col>4</xdr:col>
      <xdr:colOff>1571625</xdr:colOff>
      <xdr:row>2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8575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95250</xdr:rowOff>
    </xdr:from>
    <xdr:to>
      <xdr:col>8</xdr:col>
      <xdr:colOff>1171575</xdr:colOff>
      <xdr:row>3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5250"/>
          <a:ext cx="174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1247775</xdr:colOff>
      <xdr:row>2</xdr:row>
      <xdr:rowOff>76200</xdr:rowOff>
    </xdr:to>
    <xdr:pic>
      <xdr:nvPicPr>
        <xdr:cNvPr id="1" name="Imagen 2" descr="Descripción: CEA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28575</xdr:rowOff>
    </xdr:from>
    <xdr:to>
      <xdr:col>5</xdr:col>
      <xdr:colOff>1143000</xdr:colOff>
      <xdr:row>3</xdr:row>
      <xdr:rowOff>190500</xdr:rowOff>
    </xdr:to>
    <xdr:pic>
      <xdr:nvPicPr>
        <xdr:cNvPr id="2" name="4 Imagen" descr="logo Jalisc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285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62"/>
  <sheetViews>
    <sheetView zoomScalePageLayoutView="0" workbookViewId="0" topLeftCell="A1">
      <selection activeCell="A51" sqref="A51"/>
    </sheetView>
  </sheetViews>
  <sheetFormatPr defaultColWidth="11.421875" defaultRowHeight="15"/>
  <cols>
    <col min="1" max="1" width="4.8515625" style="0" customWidth="1"/>
    <col min="2" max="2" width="8.421875" style="0" customWidth="1"/>
    <col min="3" max="3" width="43.28125" style="0" customWidth="1"/>
    <col min="4" max="4" width="19.57421875" style="0" customWidth="1"/>
    <col min="5" max="5" width="21.28125" style="0" customWidth="1"/>
    <col min="6" max="6" width="20.140625" style="0" customWidth="1"/>
    <col min="7" max="7" width="20.28125" style="0" customWidth="1"/>
    <col min="8" max="8" width="19.8515625" style="0" customWidth="1"/>
    <col min="9" max="9" width="19.28125" style="0" customWidth="1"/>
    <col min="10" max="10" width="12.8515625" style="0" customWidth="1"/>
    <col min="11" max="11" width="18.57421875" style="0" customWidth="1"/>
  </cols>
  <sheetData>
    <row r="1" spans="1:10" ht="15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61" t="s">
        <v>85</v>
      </c>
      <c r="B2" s="261"/>
      <c r="C2" s="261"/>
      <c r="D2" s="261"/>
      <c r="E2" s="261"/>
      <c r="F2" s="261"/>
      <c r="G2" s="261"/>
      <c r="H2" s="261"/>
      <c r="I2" s="261"/>
      <c r="J2" s="49"/>
    </row>
    <row r="3" spans="1:10" ht="15.75">
      <c r="A3" s="262" t="s">
        <v>86</v>
      </c>
      <c r="B3" s="262"/>
      <c r="C3" s="262"/>
      <c r="D3" s="262"/>
      <c r="E3" s="262"/>
      <c r="F3" s="262"/>
      <c r="G3" s="262"/>
      <c r="H3" s="262"/>
      <c r="I3" s="262"/>
      <c r="J3" s="49"/>
    </row>
    <row r="4" spans="1:10" ht="15">
      <c r="A4" s="266" t="s">
        <v>219</v>
      </c>
      <c r="B4" s="266"/>
      <c r="C4" s="266"/>
      <c r="D4" s="266"/>
      <c r="E4" s="266"/>
      <c r="F4" s="266"/>
      <c r="G4" s="266"/>
      <c r="H4" s="266"/>
      <c r="I4" s="266"/>
      <c r="J4" s="50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9" ht="24.75" customHeight="1">
      <c r="A6" s="255" t="s">
        <v>62</v>
      </c>
      <c r="B6" s="256"/>
      <c r="C6" s="256"/>
      <c r="D6" s="257" t="s">
        <v>63</v>
      </c>
      <c r="E6" s="257"/>
      <c r="F6" s="257"/>
      <c r="G6" s="257"/>
      <c r="H6" s="257"/>
      <c r="I6" s="263" t="s">
        <v>64</v>
      </c>
    </row>
    <row r="7" spans="1:9" ht="30.75" customHeight="1">
      <c r="A7" s="255"/>
      <c r="B7" s="256"/>
      <c r="C7" s="256"/>
      <c r="D7" s="25" t="s">
        <v>65</v>
      </c>
      <c r="E7" s="25" t="s">
        <v>66</v>
      </c>
      <c r="F7" s="25" t="s">
        <v>67</v>
      </c>
      <c r="G7" s="25" t="s">
        <v>68</v>
      </c>
      <c r="H7" s="25" t="s">
        <v>69</v>
      </c>
      <c r="I7" s="263"/>
    </row>
    <row r="8" spans="1:9" ht="15" hidden="1">
      <c r="A8" s="255"/>
      <c r="B8" s="256"/>
      <c r="C8" s="256"/>
      <c r="D8" s="26" t="s">
        <v>70</v>
      </c>
      <c r="E8" s="26" t="s">
        <v>71</v>
      </c>
      <c r="F8" s="26" t="s">
        <v>72</v>
      </c>
      <c r="G8" s="26" t="s">
        <v>73</v>
      </c>
      <c r="H8" s="26" t="s">
        <v>74</v>
      </c>
      <c r="I8" s="26" t="s">
        <v>83</v>
      </c>
    </row>
    <row r="9" spans="1:9" ht="15">
      <c r="A9" s="20"/>
      <c r="B9" s="21"/>
      <c r="C9" s="22"/>
      <c r="D9" s="23"/>
      <c r="E9" s="24"/>
      <c r="F9" s="24"/>
      <c r="G9" s="24"/>
      <c r="H9" s="24"/>
      <c r="I9" s="24"/>
    </row>
    <row r="10" spans="1:11" ht="15">
      <c r="A10" s="258" t="s">
        <v>0</v>
      </c>
      <c r="B10" s="259"/>
      <c r="C10" s="260"/>
      <c r="D10" s="27">
        <f aca="true" t="shared" si="0" ref="D10:I10">D11+D12</f>
        <v>11000000</v>
      </c>
      <c r="E10" s="27">
        <f t="shared" si="0"/>
        <v>0</v>
      </c>
      <c r="F10" s="27">
        <f t="shared" si="0"/>
        <v>11000000</v>
      </c>
      <c r="G10" s="27">
        <f t="shared" si="0"/>
        <v>859428.35</v>
      </c>
      <c r="H10" s="27">
        <f t="shared" si="0"/>
        <v>859388.35</v>
      </c>
      <c r="I10" s="27">
        <f t="shared" si="0"/>
        <v>-10140611.65</v>
      </c>
      <c r="K10" s="41"/>
    </row>
    <row r="11" spans="1:11" ht="15">
      <c r="A11" s="7"/>
      <c r="B11" s="264" t="s">
        <v>75</v>
      </c>
      <c r="C11" s="265"/>
      <c r="D11" s="28">
        <v>0</v>
      </c>
      <c r="E11" s="28"/>
      <c r="F11" s="29">
        <f>D11+E11</f>
        <v>0</v>
      </c>
      <c r="G11" s="28">
        <v>633</v>
      </c>
      <c r="H11" s="28">
        <v>593</v>
      </c>
      <c r="I11" s="29">
        <f>H11-D11</f>
        <v>593</v>
      </c>
      <c r="K11" s="41"/>
    </row>
    <row r="12" spans="1:11" ht="15">
      <c r="A12" s="7"/>
      <c r="B12" s="264" t="s">
        <v>76</v>
      </c>
      <c r="C12" s="265"/>
      <c r="D12" s="28">
        <v>11000000</v>
      </c>
      <c r="E12" s="28"/>
      <c r="F12" s="29">
        <f>D12+E12</f>
        <v>11000000</v>
      </c>
      <c r="G12" s="210">
        <v>858795.35</v>
      </c>
      <c r="H12" s="210">
        <v>858795.35</v>
      </c>
      <c r="I12" s="29">
        <f>H12-D12</f>
        <v>-10141204.65</v>
      </c>
      <c r="K12" s="41"/>
    </row>
    <row r="13" spans="1:11" ht="15">
      <c r="A13" s="7"/>
      <c r="B13" s="39"/>
      <c r="C13" s="40"/>
      <c r="D13" s="28"/>
      <c r="E13" s="28"/>
      <c r="F13" s="29"/>
      <c r="G13" s="210"/>
      <c r="H13" s="210"/>
      <c r="I13" s="29"/>
      <c r="K13" s="41"/>
    </row>
    <row r="14" spans="1:11" ht="15">
      <c r="A14" s="258" t="s">
        <v>1</v>
      </c>
      <c r="B14" s="259"/>
      <c r="C14" s="260"/>
      <c r="D14" s="27">
        <f aca="true" t="shared" si="1" ref="D14:I14">D15+D16</f>
        <v>0</v>
      </c>
      <c r="E14" s="27">
        <f t="shared" si="1"/>
        <v>0</v>
      </c>
      <c r="F14" s="27">
        <f t="shared" si="1"/>
        <v>0</v>
      </c>
      <c r="G14" s="211">
        <f t="shared" si="1"/>
        <v>25189.66</v>
      </c>
      <c r="H14" s="211">
        <f t="shared" si="1"/>
        <v>4009.43</v>
      </c>
      <c r="I14" s="27">
        <f t="shared" si="1"/>
        <v>4009.43</v>
      </c>
      <c r="K14" s="41"/>
    </row>
    <row r="15" spans="1:11" ht="15">
      <c r="A15" s="7"/>
      <c r="B15" s="264" t="s">
        <v>75</v>
      </c>
      <c r="C15" s="265"/>
      <c r="D15" s="28">
        <v>0</v>
      </c>
      <c r="E15" s="28"/>
      <c r="F15" s="29">
        <f aca="true" t="shared" si="2" ref="F15:F22">D15+E15</f>
        <v>0</v>
      </c>
      <c r="G15" s="210">
        <v>25189.66</v>
      </c>
      <c r="H15" s="210">
        <v>4009.43</v>
      </c>
      <c r="I15" s="29">
        <f aca="true" t="shared" si="3" ref="I15:I22">H15-D15</f>
        <v>4009.43</v>
      </c>
      <c r="K15" s="41"/>
    </row>
    <row r="16" spans="1:11" ht="15">
      <c r="A16" s="7"/>
      <c r="B16" s="264" t="s">
        <v>76</v>
      </c>
      <c r="C16" s="265"/>
      <c r="D16" s="28">
        <v>0</v>
      </c>
      <c r="E16" s="28">
        <v>0</v>
      </c>
      <c r="F16" s="29">
        <f t="shared" si="2"/>
        <v>0</v>
      </c>
      <c r="G16" s="210">
        <v>0</v>
      </c>
      <c r="H16" s="210">
        <v>0</v>
      </c>
      <c r="I16" s="29">
        <f t="shared" si="3"/>
        <v>0</v>
      </c>
      <c r="K16" s="41"/>
    </row>
    <row r="17" spans="1:11" ht="15">
      <c r="A17" s="7"/>
      <c r="B17" s="39"/>
      <c r="C17" s="40"/>
      <c r="D17" s="28"/>
      <c r="E17" s="28"/>
      <c r="F17" s="29"/>
      <c r="G17" s="210"/>
      <c r="H17" s="210"/>
      <c r="I17" s="29"/>
      <c r="K17" s="41"/>
    </row>
    <row r="18" spans="1:11" ht="15">
      <c r="A18" s="258" t="s">
        <v>2</v>
      </c>
      <c r="B18" s="259"/>
      <c r="C18" s="260"/>
      <c r="D18" s="30">
        <v>21000000</v>
      </c>
      <c r="E18" s="30"/>
      <c r="F18" s="27">
        <f t="shared" si="2"/>
        <v>21000000</v>
      </c>
      <c r="G18" s="212">
        <v>1953773.52</v>
      </c>
      <c r="H18" s="212">
        <v>1176061.61</v>
      </c>
      <c r="I18" s="27">
        <f t="shared" si="3"/>
        <v>-19823938.39</v>
      </c>
      <c r="K18" s="41"/>
    </row>
    <row r="19" spans="1:11" ht="15">
      <c r="A19" s="38"/>
      <c r="B19" s="39"/>
      <c r="C19" s="40"/>
      <c r="D19" s="30"/>
      <c r="E19" s="30"/>
      <c r="F19" s="27"/>
      <c r="G19" s="212"/>
      <c r="H19" s="212"/>
      <c r="I19" s="27"/>
      <c r="K19" s="41"/>
    </row>
    <row r="20" spans="1:11" ht="15">
      <c r="A20" s="258" t="s">
        <v>3</v>
      </c>
      <c r="B20" s="259"/>
      <c r="C20" s="260"/>
      <c r="D20" s="30">
        <v>76100000</v>
      </c>
      <c r="E20" s="30">
        <v>10630552</v>
      </c>
      <c r="F20" s="27">
        <f t="shared" si="2"/>
        <v>86730552</v>
      </c>
      <c r="G20" s="212">
        <v>10066544</v>
      </c>
      <c r="H20" s="212">
        <v>10066544</v>
      </c>
      <c r="I20" s="27">
        <f t="shared" si="3"/>
        <v>-66033456</v>
      </c>
      <c r="K20" s="41"/>
    </row>
    <row r="21" spans="1:11" ht="15">
      <c r="A21" s="38"/>
      <c r="B21" s="39"/>
      <c r="C21" s="40"/>
      <c r="D21" s="30"/>
      <c r="E21" s="30"/>
      <c r="F21" s="27"/>
      <c r="G21" s="212"/>
      <c r="H21" s="212"/>
      <c r="I21" s="27"/>
      <c r="K21" s="41"/>
    </row>
    <row r="22" spans="1:11" ht="15">
      <c r="A22" s="258" t="s">
        <v>77</v>
      </c>
      <c r="B22" s="259"/>
      <c r="C22" s="260"/>
      <c r="D22" s="30">
        <v>977479779</v>
      </c>
      <c r="E22" s="30">
        <v>289711558.16</v>
      </c>
      <c r="F22" s="27">
        <f t="shared" si="2"/>
        <v>1267191337.16</v>
      </c>
      <c r="G22" s="212">
        <v>434297095.31</v>
      </c>
      <c r="H22" s="212">
        <v>399521723.72</v>
      </c>
      <c r="I22" s="27">
        <f t="shared" si="3"/>
        <v>-577958055.28</v>
      </c>
      <c r="K22" s="41"/>
    </row>
    <row r="23" spans="1:9" ht="15">
      <c r="A23" s="8"/>
      <c r="B23" s="9"/>
      <c r="C23" s="10"/>
      <c r="D23" s="31"/>
      <c r="E23" s="31"/>
      <c r="F23" s="31"/>
      <c r="G23" s="31"/>
      <c r="H23" s="31"/>
      <c r="I23" s="31"/>
    </row>
    <row r="24" spans="1:9" ht="15">
      <c r="A24" s="280" t="s">
        <v>78</v>
      </c>
      <c r="B24" s="281"/>
      <c r="C24" s="282"/>
      <c r="D24" s="32">
        <f aca="true" t="shared" si="4" ref="D24:I24">+D10+D14+D18+D20+D22</f>
        <v>1085579779</v>
      </c>
      <c r="E24" s="32">
        <f t="shared" si="4"/>
        <v>300342110.16</v>
      </c>
      <c r="F24" s="32">
        <f t="shared" si="4"/>
        <v>1385921889.16</v>
      </c>
      <c r="G24" s="32">
        <f t="shared" si="4"/>
        <v>447202030.84000003</v>
      </c>
      <c r="H24" s="32">
        <f t="shared" si="4"/>
        <v>411627727.11</v>
      </c>
      <c r="I24" s="274">
        <f t="shared" si="4"/>
        <v>-673952051.89</v>
      </c>
    </row>
    <row r="25" spans="1:9" ht="15">
      <c r="A25" s="18"/>
      <c r="B25" s="18"/>
      <c r="C25" s="18"/>
      <c r="D25" s="33"/>
      <c r="E25" s="33"/>
      <c r="F25" s="33"/>
      <c r="G25" s="276" t="s">
        <v>84</v>
      </c>
      <c r="H25" s="277"/>
      <c r="I25" s="275"/>
    </row>
    <row r="26" spans="1:9" ht="1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2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24.75" customHeight="1">
      <c r="A28" s="267" t="s">
        <v>79</v>
      </c>
      <c r="B28" s="268"/>
      <c r="C28" s="268"/>
      <c r="D28" s="268" t="s">
        <v>63</v>
      </c>
      <c r="E28" s="268"/>
      <c r="F28" s="268"/>
      <c r="G28" s="268"/>
      <c r="H28" s="268"/>
      <c r="I28" s="272" t="s">
        <v>64</v>
      </c>
    </row>
    <row r="29" spans="1:9" ht="30.75" customHeight="1">
      <c r="A29" s="269"/>
      <c r="B29" s="257"/>
      <c r="C29" s="257"/>
      <c r="D29" s="26" t="s">
        <v>65</v>
      </c>
      <c r="E29" s="25" t="s">
        <v>80</v>
      </c>
      <c r="F29" s="26" t="s">
        <v>67</v>
      </c>
      <c r="G29" s="26" t="s">
        <v>68</v>
      </c>
      <c r="H29" s="26" t="s">
        <v>69</v>
      </c>
      <c r="I29" s="273"/>
    </row>
    <row r="30" spans="1:9" ht="15" hidden="1">
      <c r="A30" s="270"/>
      <c r="B30" s="271"/>
      <c r="C30" s="271"/>
      <c r="D30" s="36" t="s">
        <v>70</v>
      </c>
      <c r="E30" s="36" t="s">
        <v>71</v>
      </c>
      <c r="F30" s="36" t="s">
        <v>72</v>
      </c>
      <c r="G30" s="36" t="s">
        <v>73</v>
      </c>
      <c r="H30" s="36">
        <v>-5</v>
      </c>
      <c r="I30" s="37" t="s">
        <v>83</v>
      </c>
    </row>
    <row r="31" spans="1:9" ht="15">
      <c r="A31" s="20"/>
      <c r="B31" s="21"/>
      <c r="C31" s="22"/>
      <c r="D31" s="23"/>
      <c r="E31" s="24"/>
      <c r="F31" s="24"/>
      <c r="G31" s="24"/>
      <c r="H31" s="24"/>
      <c r="I31" s="24"/>
    </row>
    <row r="32" spans="1:9" ht="15">
      <c r="A32" s="11" t="s">
        <v>81</v>
      </c>
      <c r="B32" s="12"/>
      <c r="C32" s="13"/>
      <c r="D32" s="43">
        <f aca="true" t="shared" si="5" ref="D32:I32">+D34+D37+D40+D41</f>
        <v>547879000</v>
      </c>
      <c r="E32" s="43">
        <f t="shared" si="5"/>
        <v>300342110.16</v>
      </c>
      <c r="F32" s="43">
        <f t="shared" si="5"/>
        <v>848221110.1600001</v>
      </c>
      <c r="G32" s="43">
        <f t="shared" si="5"/>
        <v>373731405.84999996</v>
      </c>
      <c r="H32" s="43">
        <f t="shared" si="5"/>
        <v>341220442.96999997</v>
      </c>
      <c r="I32" s="43">
        <f t="shared" si="5"/>
        <v>-206658557.03</v>
      </c>
    </row>
    <row r="33" spans="1:9" ht="15">
      <c r="A33" s="11"/>
      <c r="B33" s="12"/>
      <c r="C33" s="42"/>
      <c r="D33" s="43"/>
      <c r="E33" s="43"/>
      <c r="F33" s="43"/>
      <c r="G33" s="43"/>
      <c r="H33" s="43"/>
      <c r="I33" s="43"/>
    </row>
    <row r="34" spans="1:9" ht="15">
      <c r="A34" s="7"/>
      <c r="B34" s="264" t="s">
        <v>0</v>
      </c>
      <c r="C34" s="265"/>
      <c r="D34" s="46">
        <f>D35+D36</f>
        <v>11000000</v>
      </c>
      <c r="E34" s="46">
        <f>E35+E36</f>
        <v>0</v>
      </c>
      <c r="F34" s="46">
        <f>F35+F36</f>
        <v>11000000</v>
      </c>
      <c r="G34" s="174">
        <f>G35+G36</f>
        <v>859428.35</v>
      </c>
      <c r="H34" s="174">
        <f>H35+H36</f>
        <v>859388.35</v>
      </c>
      <c r="I34" s="46">
        <f>H34-D34</f>
        <v>-10140611.65</v>
      </c>
    </row>
    <row r="35" spans="1:9" ht="15">
      <c r="A35" s="7"/>
      <c r="B35" s="14"/>
      <c r="C35" s="15" t="s">
        <v>75</v>
      </c>
      <c r="D35" s="46">
        <v>0</v>
      </c>
      <c r="E35" s="46">
        <v>0</v>
      </c>
      <c r="F35" s="46">
        <f>D35+E35</f>
        <v>0</v>
      </c>
      <c r="G35" s="174">
        <v>633</v>
      </c>
      <c r="H35" s="174">
        <v>593</v>
      </c>
      <c r="I35" s="46">
        <f>H35-D35</f>
        <v>593</v>
      </c>
    </row>
    <row r="36" spans="1:9" ht="15">
      <c r="A36" s="7"/>
      <c r="B36" s="16"/>
      <c r="C36" s="15" t="s">
        <v>76</v>
      </c>
      <c r="D36" s="46">
        <v>11000000</v>
      </c>
      <c r="E36" s="46">
        <v>0</v>
      </c>
      <c r="F36" s="46">
        <f>D36+E36</f>
        <v>11000000</v>
      </c>
      <c r="G36" s="174">
        <v>858795.35</v>
      </c>
      <c r="H36" s="174">
        <v>858795.35</v>
      </c>
      <c r="I36" s="46">
        <f>H36-D36</f>
        <v>-10141204.65</v>
      </c>
    </row>
    <row r="37" spans="1:9" ht="15">
      <c r="A37" s="7"/>
      <c r="B37" s="264" t="s">
        <v>1</v>
      </c>
      <c r="C37" s="265"/>
      <c r="D37" s="46">
        <f aca="true" t="shared" si="6" ref="D37:I37">D38+D39</f>
        <v>0</v>
      </c>
      <c r="E37" s="46">
        <f t="shared" si="6"/>
        <v>0</v>
      </c>
      <c r="F37" s="46">
        <f t="shared" si="6"/>
        <v>0</v>
      </c>
      <c r="G37" s="174">
        <f t="shared" si="6"/>
        <v>25189.66</v>
      </c>
      <c r="H37" s="174">
        <f t="shared" si="6"/>
        <v>4009.43</v>
      </c>
      <c r="I37" s="46">
        <f t="shared" si="6"/>
        <v>4009.43</v>
      </c>
    </row>
    <row r="38" spans="1:9" ht="15">
      <c r="A38" s="7"/>
      <c r="B38" s="16"/>
      <c r="C38" s="15" t="s">
        <v>75</v>
      </c>
      <c r="D38" s="46">
        <v>0</v>
      </c>
      <c r="E38" s="46">
        <v>0</v>
      </c>
      <c r="F38" s="46">
        <f>D38+E38</f>
        <v>0</v>
      </c>
      <c r="G38" s="174">
        <v>25189.66</v>
      </c>
      <c r="H38" s="174">
        <v>4009.43</v>
      </c>
      <c r="I38" s="46">
        <f>H38-D38</f>
        <v>4009.43</v>
      </c>
    </row>
    <row r="39" spans="1:9" ht="15">
      <c r="A39" s="7"/>
      <c r="B39" s="14"/>
      <c r="C39" s="15" t="s">
        <v>76</v>
      </c>
      <c r="D39" s="46">
        <v>0</v>
      </c>
      <c r="E39" s="46">
        <v>0</v>
      </c>
      <c r="F39" s="46">
        <f>D39+E39</f>
        <v>0</v>
      </c>
      <c r="G39" s="174">
        <v>0</v>
      </c>
      <c r="H39" s="174"/>
      <c r="I39" s="46">
        <f>H39-D39</f>
        <v>0</v>
      </c>
    </row>
    <row r="40" spans="1:9" ht="15">
      <c r="A40" s="7"/>
      <c r="B40" s="264" t="s">
        <v>3</v>
      </c>
      <c r="C40" s="265"/>
      <c r="D40" s="46">
        <v>76100000</v>
      </c>
      <c r="E40" s="46">
        <v>10630552</v>
      </c>
      <c r="F40" s="46">
        <f>D40+E40</f>
        <v>86730552</v>
      </c>
      <c r="G40" s="174">
        <v>10066544</v>
      </c>
      <c r="H40" s="174">
        <v>10066544</v>
      </c>
      <c r="I40" s="46">
        <f>H40-D40</f>
        <v>-66033456</v>
      </c>
    </row>
    <row r="41" spans="1:11" ht="15">
      <c r="A41" s="7"/>
      <c r="B41" s="264" t="s">
        <v>77</v>
      </c>
      <c r="C41" s="265"/>
      <c r="D41" s="174">
        <v>460779000</v>
      </c>
      <c r="E41" s="174">
        <v>289711558.16</v>
      </c>
      <c r="F41" s="174">
        <f>D41+E41</f>
        <v>750490558.1600001</v>
      </c>
      <c r="G41" s="174">
        <v>362780243.84</v>
      </c>
      <c r="H41" s="174">
        <v>330290501.19</v>
      </c>
      <c r="I41" s="174">
        <f>H41-D41</f>
        <v>-130488498.81</v>
      </c>
      <c r="K41" s="41"/>
    </row>
    <row r="42" spans="1:9" ht="15">
      <c r="A42" s="7"/>
      <c r="B42" s="16"/>
      <c r="C42" s="15"/>
      <c r="D42" s="44"/>
      <c r="E42" s="45"/>
      <c r="F42" s="45"/>
      <c r="G42" s="213"/>
      <c r="H42" s="213"/>
      <c r="I42" s="45"/>
    </row>
    <row r="43" spans="1:9" ht="15">
      <c r="A43" s="11" t="s">
        <v>82</v>
      </c>
      <c r="B43" s="12"/>
      <c r="C43" s="15"/>
      <c r="D43" s="43">
        <f aca="true" t="shared" si="7" ref="D43:I43">D44+D45</f>
        <v>537700779</v>
      </c>
      <c r="E43" s="43">
        <f t="shared" si="7"/>
        <v>0</v>
      </c>
      <c r="F43" s="43">
        <f t="shared" si="7"/>
        <v>537700779</v>
      </c>
      <c r="G43" s="214">
        <f t="shared" si="7"/>
        <v>73470624.99</v>
      </c>
      <c r="H43" s="214">
        <f t="shared" si="7"/>
        <v>70407284.14</v>
      </c>
      <c r="I43" s="43">
        <f t="shared" si="7"/>
        <v>-467293494.86</v>
      </c>
    </row>
    <row r="44" spans="1:9" ht="15">
      <c r="A44" s="7"/>
      <c r="B44" s="264" t="s">
        <v>2</v>
      </c>
      <c r="C44" s="265"/>
      <c r="D44" s="46">
        <v>21000000</v>
      </c>
      <c r="E44" s="46">
        <v>0</v>
      </c>
      <c r="F44" s="46">
        <f>D44+E44</f>
        <v>21000000</v>
      </c>
      <c r="G44" s="174">
        <v>1953773.52</v>
      </c>
      <c r="H44" s="174">
        <v>1176061.61</v>
      </c>
      <c r="I44" s="46">
        <f>H44-D44</f>
        <v>-19823938.39</v>
      </c>
    </row>
    <row r="45" spans="1:9" ht="15">
      <c r="A45" s="7"/>
      <c r="B45" s="264" t="s">
        <v>77</v>
      </c>
      <c r="C45" s="265"/>
      <c r="D45" s="174">
        <v>516700779</v>
      </c>
      <c r="E45" s="174">
        <v>0</v>
      </c>
      <c r="F45" s="174">
        <f>D45+E45</f>
        <v>516700779</v>
      </c>
      <c r="G45" s="174">
        <v>71516851.47</v>
      </c>
      <c r="H45" s="174">
        <v>69231222.53</v>
      </c>
      <c r="I45" s="174">
        <f>H45-D45</f>
        <v>-447469556.47</v>
      </c>
    </row>
    <row r="46" spans="1:9" ht="15">
      <c r="A46" s="8"/>
      <c r="B46" s="9"/>
      <c r="C46" s="10"/>
      <c r="D46" s="47"/>
      <c r="E46" s="48"/>
      <c r="F46" s="48"/>
      <c r="G46" s="48"/>
      <c r="H46" s="48"/>
      <c r="I46" s="48"/>
    </row>
    <row r="47" spans="1:9" ht="15">
      <c r="A47" s="280" t="s">
        <v>78</v>
      </c>
      <c r="B47" s="281"/>
      <c r="C47" s="282"/>
      <c r="D47" s="34">
        <f aca="true" t="shared" si="8" ref="D47:I47">D32+D43</f>
        <v>1085579779</v>
      </c>
      <c r="E47" s="34">
        <f t="shared" si="8"/>
        <v>300342110.16</v>
      </c>
      <c r="F47" s="34">
        <f t="shared" si="8"/>
        <v>1385921889.16</v>
      </c>
      <c r="G47" s="34">
        <f t="shared" si="8"/>
        <v>447202030.84</v>
      </c>
      <c r="H47" s="34">
        <f t="shared" si="8"/>
        <v>411627727.10999995</v>
      </c>
      <c r="I47" s="278">
        <f t="shared" si="8"/>
        <v>-673952051.89</v>
      </c>
    </row>
    <row r="48" spans="1:9" ht="15">
      <c r="A48" s="19"/>
      <c r="B48" s="17"/>
      <c r="C48" s="17"/>
      <c r="D48" s="35"/>
      <c r="E48" s="35"/>
      <c r="F48" s="35"/>
      <c r="G48" s="276" t="s">
        <v>84</v>
      </c>
      <c r="H48" s="277"/>
      <c r="I48" s="279"/>
    </row>
    <row r="49" spans="1:9" ht="21.75" customHeight="1">
      <c r="A49" s="18"/>
      <c r="B49" s="18"/>
      <c r="C49" s="18"/>
      <c r="D49" s="18"/>
      <c r="E49" s="18"/>
      <c r="F49" s="18"/>
      <c r="G49" s="18"/>
      <c r="H49" s="18"/>
      <c r="I49" s="18"/>
    </row>
    <row r="50" ht="10.5" customHeight="1">
      <c r="A50" s="5" t="s">
        <v>221</v>
      </c>
    </row>
    <row r="51" ht="10.5" customHeight="1">
      <c r="A51" s="6" t="s">
        <v>222</v>
      </c>
    </row>
    <row r="62" spans="2:9" ht="15" customHeight="1">
      <c r="B62" s="180"/>
      <c r="C62" s="180"/>
      <c r="D62" s="179"/>
      <c r="E62" s="179"/>
      <c r="F62" s="179"/>
      <c r="G62" s="179"/>
      <c r="H62" s="179"/>
      <c r="I62" s="179"/>
    </row>
  </sheetData>
  <sheetProtection/>
  <mergeCells count="30">
    <mergeCell ref="B40:C40"/>
    <mergeCell ref="I24:I25"/>
    <mergeCell ref="G25:H25"/>
    <mergeCell ref="B45:C45"/>
    <mergeCell ref="I47:I48"/>
    <mergeCell ref="G48:H48"/>
    <mergeCell ref="A24:C24"/>
    <mergeCell ref="A47:C47"/>
    <mergeCell ref="B44:C44"/>
    <mergeCell ref="B34:C34"/>
    <mergeCell ref="B41:C41"/>
    <mergeCell ref="B37:C37"/>
    <mergeCell ref="B15:C15"/>
    <mergeCell ref="A14:C14"/>
    <mergeCell ref="A4:I4"/>
    <mergeCell ref="A28:C30"/>
    <mergeCell ref="D28:H28"/>
    <mergeCell ref="I28:I29"/>
    <mergeCell ref="A20:C20"/>
    <mergeCell ref="A22:C22"/>
    <mergeCell ref="A6:C8"/>
    <mergeCell ref="D6:H6"/>
    <mergeCell ref="A18:C18"/>
    <mergeCell ref="A2:I2"/>
    <mergeCell ref="A3:I3"/>
    <mergeCell ref="I6:I7"/>
    <mergeCell ref="A10:C10"/>
    <mergeCell ref="B11:C11"/>
    <mergeCell ref="B12:C12"/>
    <mergeCell ref="B16:C1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ignoredErrors>
    <ignoredError sqref="D35:F35 D39:F39 D37:E37 D38 I38 D42:I43 I40 I41 D46:I46 I44 I45 F41 D34:F34 I39 I34:I36 G34:H34 G37:H37 F38 F40 F45 F44 F36" unlockedFormula="1"/>
    <ignoredError sqref="F37 I37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27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53.140625" style="0" customWidth="1"/>
    <col min="2" max="2" width="18.140625" style="0" customWidth="1"/>
    <col min="3" max="3" width="16.57421875" style="0" customWidth="1"/>
    <col min="4" max="4" width="16.28125" style="0" customWidth="1"/>
    <col min="5" max="5" width="16.57421875" style="0" customWidth="1"/>
    <col min="6" max="6" width="16.140625" style="0" customWidth="1"/>
    <col min="7" max="7" width="17.28125" style="0" customWidth="1"/>
  </cols>
  <sheetData>
    <row r="1" spans="1:9" ht="15.75">
      <c r="A1" s="261" t="s">
        <v>85</v>
      </c>
      <c r="B1" s="261"/>
      <c r="C1" s="261"/>
      <c r="D1" s="261"/>
      <c r="E1" s="261"/>
      <c r="F1" s="261"/>
      <c r="G1" s="261"/>
      <c r="H1" s="49"/>
      <c r="I1" s="49"/>
    </row>
    <row r="2" spans="1:9" ht="15">
      <c r="A2" s="262" t="s">
        <v>95</v>
      </c>
      <c r="B2" s="262"/>
      <c r="C2" s="262"/>
      <c r="D2" s="262"/>
      <c r="E2" s="262"/>
      <c r="F2" s="262"/>
      <c r="G2" s="262"/>
      <c r="H2" s="51"/>
      <c r="I2" s="51"/>
    </row>
    <row r="3" spans="1:9" ht="15">
      <c r="A3" s="283" t="s">
        <v>96</v>
      </c>
      <c r="B3" s="283"/>
      <c r="C3" s="283"/>
      <c r="D3" s="283"/>
      <c r="E3" s="283"/>
      <c r="F3" s="283"/>
      <c r="G3" s="283"/>
      <c r="H3" s="51"/>
      <c r="I3" s="51"/>
    </row>
    <row r="4" spans="1:9" ht="15">
      <c r="A4" s="266" t="str">
        <f>' Analítico Ingresos'!A4:I4</f>
        <v>AL 31 DE ENERO DE 2016</v>
      </c>
      <c r="B4" s="266"/>
      <c r="C4" s="266"/>
      <c r="D4" s="266"/>
      <c r="E4" s="266"/>
      <c r="F4" s="266"/>
      <c r="G4" s="266"/>
      <c r="H4" s="50"/>
      <c r="I4" s="50"/>
    </row>
    <row r="7" spans="1:7" ht="22.5" customHeight="1">
      <c r="A7" s="287" t="s">
        <v>60</v>
      </c>
      <c r="B7" s="284" t="s">
        <v>87</v>
      </c>
      <c r="C7" s="284"/>
      <c r="D7" s="284"/>
      <c r="E7" s="284"/>
      <c r="F7" s="284"/>
      <c r="G7" s="285" t="s">
        <v>88</v>
      </c>
    </row>
    <row r="8" spans="1:7" ht="31.5" customHeight="1">
      <c r="A8" s="288"/>
      <c r="B8" s="127" t="s">
        <v>89</v>
      </c>
      <c r="C8" s="127" t="s">
        <v>90</v>
      </c>
      <c r="D8" s="127" t="s">
        <v>67</v>
      </c>
      <c r="E8" s="127" t="s">
        <v>68</v>
      </c>
      <c r="F8" s="127" t="s">
        <v>91</v>
      </c>
      <c r="G8" s="286"/>
    </row>
    <row r="9" spans="1:7" ht="15">
      <c r="A9" s="289"/>
      <c r="B9" s="60">
        <v>1</v>
      </c>
      <c r="C9" s="60">
        <v>2</v>
      </c>
      <c r="D9" s="60" t="s">
        <v>92</v>
      </c>
      <c r="E9" s="60">
        <v>4</v>
      </c>
      <c r="F9" s="60">
        <v>5</v>
      </c>
      <c r="G9" s="61" t="s">
        <v>93</v>
      </c>
    </row>
    <row r="10" spans="1:7" ht="15">
      <c r="A10" s="53"/>
      <c r="B10" s="54"/>
      <c r="C10" s="55"/>
      <c r="D10" s="55"/>
      <c r="E10" s="55"/>
      <c r="F10" s="55"/>
      <c r="G10" s="136"/>
    </row>
    <row r="11" spans="1:7" ht="15" customHeight="1">
      <c r="A11" s="135" t="s">
        <v>223</v>
      </c>
      <c r="B11" s="57">
        <v>748088567</v>
      </c>
      <c r="C11" s="58">
        <v>112795498</v>
      </c>
      <c r="D11" s="59">
        <f>+B11+C11</f>
        <v>860884065</v>
      </c>
      <c r="E11" s="58">
        <v>52091846.58</v>
      </c>
      <c r="F11" s="58">
        <v>50193785.07</v>
      </c>
      <c r="G11" s="59">
        <f>+D11-E11</f>
        <v>808792218.42</v>
      </c>
    </row>
    <row r="12" spans="1:7" ht="15">
      <c r="A12" s="56"/>
      <c r="B12" s="57"/>
      <c r="C12" s="58"/>
      <c r="D12" s="59"/>
      <c r="E12" s="58"/>
      <c r="F12" s="58"/>
      <c r="G12" s="59"/>
    </row>
    <row r="13" spans="1:7" ht="15">
      <c r="A13" s="56" t="s">
        <v>224</v>
      </c>
      <c r="B13" s="57">
        <v>29823966</v>
      </c>
      <c r="C13" s="58">
        <v>21793029</v>
      </c>
      <c r="D13" s="59">
        <f>+B13+C13</f>
        <v>51616995</v>
      </c>
      <c r="E13" s="58">
        <v>12976454.83</v>
      </c>
      <c r="F13" s="58">
        <v>12105035.83</v>
      </c>
      <c r="G13" s="59">
        <f>+D13-E13</f>
        <v>38640540.17</v>
      </c>
    </row>
    <row r="14" spans="1:7" ht="15">
      <c r="A14" s="56"/>
      <c r="B14" s="57"/>
      <c r="C14" s="58"/>
      <c r="D14" s="59"/>
      <c r="E14" s="58"/>
      <c r="F14" s="58"/>
      <c r="G14" s="59"/>
    </row>
    <row r="15" spans="1:7" ht="15">
      <c r="A15" s="56" t="s">
        <v>225</v>
      </c>
      <c r="B15" s="57">
        <v>43864455</v>
      </c>
      <c r="C15" s="58">
        <v>66147576</v>
      </c>
      <c r="D15" s="59">
        <f>+B15+C15</f>
        <v>110012031</v>
      </c>
      <c r="E15" s="58">
        <v>8931532.54</v>
      </c>
      <c r="F15" s="58">
        <v>5608639.64</v>
      </c>
      <c r="G15" s="59">
        <f>+D15-E15</f>
        <v>101080498.46000001</v>
      </c>
    </row>
    <row r="16" spans="1:7" ht="15">
      <c r="A16" s="56"/>
      <c r="B16" s="57"/>
      <c r="C16" s="58"/>
      <c r="D16" s="59"/>
      <c r="E16" s="58"/>
      <c r="F16" s="58"/>
      <c r="G16" s="59"/>
    </row>
    <row r="17" spans="1:7" ht="15">
      <c r="A17" s="56" t="s">
        <v>226</v>
      </c>
      <c r="B17" s="57">
        <v>7935430</v>
      </c>
      <c r="C17" s="58">
        <v>0</v>
      </c>
      <c r="D17" s="59">
        <f>+B17+C17</f>
        <v>7935430</v>
      </c>
      <c r="E17" s="58">
        <v>154538.75</v>
      </c>
      <c r="F17" s="58">
        <v>135636.99</v>
      </c>
      <c r="G17" s="59">
        <f>+D17-E17</f>
        <v>7780891.25</v>
      </c>
    </row>
    <row r="18" spans="1:7" ht="15">
      <c r="A18" s="56"/>
      <c r="B18" s="57"/>
      <c r="C18" s="58"/>
      <c r="D18" s="59"/>
      <c r="E18" s="58"/>
      <c r="F18" s="58"/>
      <c r="G18" s="59"/>
    </row>
    <row r="19" spans="1:7" ht="25.5">
      <c r="A19" s="135" t="s">
        <v>227</v>
      </c>
      <c r="B19" s="57">
        <v>255867361</v>
      </c>
      <c r="C19" s="58">
        <v>99606007.16</v>
      </c>
      <c r="D19" s="59">
        <f>+B19+C19</f>
        <v>355473368.15999997</v>
      </c>
      <c r="E19" s="58">
        <v>32120990.71</v>
      </c>
      <c r="F19" s="58">
        <v>28907474.39</v>
      </c>
      <c r="G19" s="59">
        <f>+D19-E19</f>
        <v>323352377.45</v>
      </c>
    </row>
    <row r="20" spans="1:7" ht="15">
      <c r="A20" s="56"/>
      <c r="B20" s="57"/>
      <c r="C20" s="58"/>
      <c r="D20" s="59"/>
      <c r="E20" s="58"/>
      <c r="F20" s="58"/>
      <c r="G20" s="59"/>
    </row>
    <row r="21" spans="1:7" ht="15">
      <c r="A21" s="56"/>
      <c r="B21" s="57"/>
      <c r="C21" s="58"/>
      <c r="D21" s="59"/>
      <c r="E21" s="58"/>
      <c r="F21" s="58"/>
      <c r="G21" s="59"/>
    </row>
    <row r="22" spans="1:7" ht="15">
      <c r="A22" s="137" t="s">
        <v>94</v>
      </c>
      <c r="B22" s="175">
        <f aca="true" t="shared" si="0" ref="B22:G22">SUM(B11:B21)</f>
        <v>1085579779</v>
      </c>
      <c r="C22" s="175">
        <f t="shared" si="0"/>
        <v>300342110.15999997</v>
      </c>
      <c r="D22" s="181">
        <f t="shared" si="0"/>
        <v>1385921889.1599998</v>
      </c>
      <c r="E22" s="175">
        <f t="shared" si="0"/>
        <v>106275363.41</v>
      </c>
      <c r="F22" s="175">
        <f t="shared" si="0"/>
        <v>96950571.91999999</v>
      </c>
      <c r="G22" s="175">
        <f t="shared" si="0"/>
        <v>1279646525.75</v>
      </c>
    </row>
    <row r="24" ht="15">
      <c r="G24" s="41"/>
    </row>
    <row r="25" spans="5:6" ht="15">
      <c r="E25" s="41"/>
      <c r="F25" s="41"/>
    </row>
    <row r="27" spans="1:9" ht="15">
      <c r="A27" s="2"/>
      <c r="B27" s="1"/>
      <c r="C27" s="1"/>
      <c r="D27" s="1"/>
      <c r="E27" s="1"/>
      <c r="F27" s="1"/>
      <c r="G27" s="1"/>
      <c r="I27" s="1"/>
    </row>
  </sheetData>
  <sheetProtection/>
  <mergeCells count="7">
    <mergeCell ref="A1:G1"/>
    <mergeCell ref="A2:G2"/>
    <mergeCell ref="A4:G4"/>
    <mergeCell ref="A3:G3"/>
    <mergeCell ref="B7:F7"/>
    <mergeCell ref="G7:G8"/>
    <mergeCell ref="A7:A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24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50.00390625" style="0" customWidth="1"/>
    <col min="2" max="3" width="16.57421875" style="0" bestFit="1" customWidth="1"/>
    <col min="4" max="4" width="16.8515625" style="0" bestFit="1" customWidth="1"/>
    <col min="5" max="5" width="16.57421875" style="0" bestFit="1" customWidth="1"/>
    <col min="6" max="6" width="17.57421875" style="0" bestFit="1" customWidth="1"/>
    <col min="7" max="7" width="16.421875" style="0" customWidth="1"/>
    <col min="9" max="9" width="16.57421875" style="0" customWidth="1"/>
  </cols>
  <sheetData>
    <row r="1" spans="1:7" ht="15.75">
      <c r="A1" s="261" t="s">
        <v>85</v>
      </c>
      <c r="B1" s="261"/>
      <c r="C1" s="261"/>
      <c r="D1" s="261"/>
      <c r="E1" s="261"/>
      <c r="F1" s="261"/>
      <c r="G1" s="261"/>
    </row>
    <row r="2" spans="1:7" ht="15">
      <c r="A2" s="262" t="s">
        <v>95</v>
      </c>
      <c r="B2" s="262"/>
      <c r="C2" s="262"/>
      <c r="D2" s="262"/>
      <c r="E2" s="262"/>
      <c r="F2" s="262"/>
      <c r="G2" s="262"/>
    </row>
    <row r="3" spans="1:7" ht="15">
      <c r="A3" s="283" t="s">
        <v>101</v>
      </c>
      <c r="B3" s="283"/>
      <c r="C3" s="283"/>
      <c r="D3" s="283"/>
      <c r="E3" s="283"/>
      <c r="F3" s="283"/>
      <c r="G3" s="283"/>
    </row>
    <row r="4" spans="1:7" ht="15">
      <c r="A4" s="266" t="str">
        <f>'Eg-Clasificación Adva'!A4:G4</f>
        <v>AL 31 DE ENERO DE 2016</v>
      </c>
      <c r="B4" s="266"/>
      <c r="C4" s="266"/>
      <c r="D4" s="266"/>
      <c r="E4" s="266"/>
      <c r="F4" s="266"/>
      <c r="G4" s="266"/>
    </row>
    <row r="7" spans="1:7" ht="18" customHeight="1">
      <c r="A7" s="290" t="s">
        <v>60</v>
      </c>
      <c r="B7" s="293" t="s">
        <v>97</v>
      </c>
      <c r="C7" s="293"/>
      <c r="D7" s="293"/>
      <c r="E7" s="293"/>
      <c r="F7" s="293"/>
      <c r="G7" s="294" t="s">
        <v>88</v>
      </c>
    </row>
    <row r="8" spans="1:7" ht="31.5" customHeight="1">
      <c r="A8" s="291"/>
      <c r="B8" s="71" t="s">
        <v>89</v>
      </c>
      <c r="C8" s="72" t="s">
        <v>90</v>
      </c>
      <c r="D8" s="71" t="s">
        <v>67</v>
      </c>
      <c r="E8" s="71" t="s">
        <v>68</v>
      </c>
      <c r="F8" s="71" t="s">
        <v>91</v>
      </c>
      <c r="G8" s="295"/>
    </row>
    <row r="9" spans="1:7" ht="15" hidden="1">
      <c r="A9" s="292"/>
      <c r="B9" s="73">
        <v>1</v>
      </c>
      <c r="C9" s="73">
        <v>2</v>
      </c>
      <c r="D9" s="73" t="s">
        <v>92</v>
      </c>
      <c r="E9" s="73">
        <v>4</v>
      </c>
      <c r="F9" s="73">
        <v>5</v>
      </c>
      <c r="G9" s="74" t="s">
        <v>93</v>
      </c>
    </row>
    <row r="10" spans="1:8" ht="15">
      <c r="A10" s="62"/>
      <c r="B10" s="63"/>
      <c r="C10" s="63"/>
      <c r="D10" s="63"/>
      <c r="E10" s="63"/>
      <c r="F10" s="63"/>
      <c r="G10" s="63"/>
      <c r="H10" s="52"/>
    </row>
    <row r="11" spans="1:8" ht="15">
      <c r="A11" s="64" t="s">
        <v>98</v>
      </c>
      <c r="B11" s="65">
        <v>1076937779</v>
      </c>
      <c r="C11" s="65">
        <v>16000000</v>
      </c>
      <c r="D11" s="65">
        <f>IF(AND(B11&gt;=0,C11&gt;=0),(B11+C11),"-")</f>
        <v>1092937779</v>
      </c>
      <c r="E11" s="65">
        <v>97743952.66</v>
      </c>
      <c r="F11" s="65">
        <v>92091958.19</v>
      </c>
      <c r="G11" s="66">
        <f>IF(AND(D11&gt;=0,E11&gt;=0),(D11-E11),"-")</f>
        <v>995193826.34</v>
      </c>
      <c r="H11" s="52"/>
    </row>
    <row r="12" spans="1:8" ht="15">
      <c r="A12" s="67"/>
      <c r="B12" s="66"/>
      <c r="C12" s="66"/>
      <c r="D12" s="66"/>
      <c r="E12" s="66"/>
      <c r="F12" s="66"/>
      <c r="G12" s="66"/>
      <c r="H12" s="52"/>
    </row>
    <row r="13" spans="1:8" ht="15">
      <c r="A13" s="64" t="s">
        <v>99</v>
      </c>
      <c r="B13" s="65">
        <v>8642000</v>
      </c>
      <c r="C13" s="65">
        <v>284342110.16</v>
      </c>
      <c r="D13" s="65">
        <f>B13+C13</f>
        <v>292984110.16</v>
      </c>
      <c r="E13" s="66">
        <v>8531410.75</v>
      </c>
      <c r="F13" s="65">
        <v>4858613.73</v>
      </c>
      <c r="G13" s="66">
        <f>IF(AND(D13&gt;=0,E13&gt;=0),(D13-E13),"-")</f>
        <v>284452699.41</v>
      </c>
      <c r="H13" s="52"/>
    </row>
    <row r="14" spans="1:8" ht="15">
      <c r="A14" s="67"/>
      <c r="B14" s="66"/>
      <c r="C14" s="66"/>
      <c r="D14" s="66"/>
      <c r="E14" s="66"/>
      <c r="F14" s="66"/>
      <c r="G14" s="66"/>
      <c r="H14" s="52"/>
    </row>
    <row r="15" spans="1:8" ht="25.5">
      <c r="A15" s="64" t="s">
        <v>100</v>
      </c>
      <c r="B15" s="65">
        <v>0</v>
      </c>
      <c r="C15" s="65">
        <v>0</v>
      </c>
      <c r="D15" s="66">
        <f>IF(AND(B15&gt;=0,C15&gt;=0),(B15+C15),"-")</f>
        <v>0</v>
      </c>
      <c r="E15" s="65">
        <v>0</v>
      </c>
      <c r="F15" s="65">
        <v>0</v>
      </c>
      <c r="G15" s="66">
        <f>IF(AND(D15&gt;=0,E15&gt;=0),(D15-E15),"-")</f>
        <v>0</v>
      </c>
      <c r="H15" s="52"/>
    </row>
    <row r="16" spans="1:8" ht="15">
      <c r="A16" s="68"/>
      <c r="B16" s="69"/>
      <c r="C16" s="69"/>
      <c r="D16" s="69"/>
      <c r="E16" s="69"/>
      <c r="F16" s="69"/>
      <c r="G16" s="69"/>
      <c r="H16" s="52"/>
    </row>
    <row r="17" spans="1:8" ht="15">
      <c r="A17" s="137" t="s">
        <v>94</v>
      </c>
      <c r="B17" s="70">
        <f aca="true" t="shared" si="0" ref="B17:G17">SUM(B11+B13+B15)</f>
        <v>1085579779</v>
      </c>
      <c r="C17" s="70">
        <f t="shared" si="0"/>
        <v>300342110.16</v>
      </c>
      <c r="D17" s="70">
        <f t="shared" si="0"/>
        <v>1385921889.16</v>
      </c>
      <c r="E17" s="70">
        <f t="shared" si="0"/>
        <v>106275363.41</v>
      </c>
      <c r="F17" s="70">
        <f t="shared" si="0"/>
        <v>96950571.92</v>
      </c>
      <c r="G17" s="70">
        <f t="shared" si="0"/>
        <v>1279646525.75</v>
      </c>
      <c r="H17" s="52"/>
    </row>
    <row r="24" ht="15">
      <c r="I24" s="52"/>
    </row>
  </sheetData>
  <sheetProtection/>
  <mergeCells count="7">
    <mergeCell ref="A1:G1"/>
    <mergeCell ref="A2:G2"/>
    <mergeCell ref="A3:G3"/>
    <mergeCell ref="A4:G4"/>
    <mergeCell ref="A7:A9"/>
    <mergeCell ref="B7:F7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ignoredErrors>
    <ignoredError sqref="B12:G12 G13 D11 G11 D1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J89"/>
  <sheetViews>
    <sheetView zoomScale="80" zoomScaleNormal="80" zoomScalePageLayoutView="0" workbookViewId="0" topLeftCell="A1">
      <pane ySplit="9" topLeftCell="A70" activePane="bottomLeft" state="frozen"/>
      <selection pane="topLeft" activeCell="D1" sqref="D1"/>
      <selection pane="bottomLeft" activeCell="F93" sqref="F93"/>
    </sheetView>
  </sheetViews>
  <sheetFormatPr defaultColWidth="11.421875" defaultRowHeight="15"/>
  <cols>
    <col min="1" max="1" width="2.7109375" style="0" customWidth="1"/>
    <col min="2" max="2" width="4.00390625" style="0" customWidth="1"/>
    <col min="3" max="3" width="59.7109375" style="0" customWidth="1"/>
    <col min="4" max="4" width="21.00390625" style="0" customWidth="1"/>
    <col min="5" max="6" width="19.7109375" style="0" customWidth="1"/>
    <col min="7" max="7" width="19.421875" style="0" customWidth="1"/>
    <col min="8" max="8" width="19.8515625" style="0" customWidth="1"/>
    <col min="9" max="9" width="18.7109375" style="0" customWidth="1"/>
    <col min="10" max="10" width="18.421875" style="216" customWidth="1"/>
  </cols>
  <sheetData>
    <row r="1" ht="10.5" customHeight="1"/>
    <row r="2" spans="2:9" ht="15.75">
      <c r="B2" s="261" t="s">
        <v>85</v>
      </c>
      <c r="C2" s="261"/>
      <c r="D2" s="261"/>
      <c r="E2" s="261"/>
      <c r="F2" s="261"/>
      <c r="G2" s="261"/>
      <c r="H2" s="261"/>
      <c r="I2" s="261"/>
    </row>
    <row r="3" spans="2:9" ht="15">
      <c r="B3" s="262" t="s">
        <v>95</v>
      </c>
      <c r="C3" s="262"/>
      <c r="D3" s="262"/>
      <c r="E3" s="262"/>
      <c r="F3" s="262"/>
      <c r="G3" s="262"/>
      <c r="H3" s="262"/>
      <c r="I3" s="262"/>
    </row>
    <row r="4" spans="2:9" ht="14.25">
      <c r="B4" s="283" t="s">
        <v>116</v>
      </c>
      <c r="C4" s="283"/>
      <c r="D4" s="283"/>
      <c r="E4" s="283"/>
      <c r="F4" s="283"/>
      <c r="G4" s="283"/>
      <c r="H4" s="283"/>
      <c r="I4" s="283"/>
    </row>
    <row r="5" spans="2:9" ht="12.75">
      <c r="B5" s="50"/>
      <c r="C5" s="266" t="s">
        <v>220</v>
      </c>
      <c r="D5" s="266"/>
      <c r="E5" s="266"/>
      <c r="F5" s="266"/>
      <c r="G5" s="266"/>
      <c r="H5" s="266"/>
      <c r="I5" s="266"/>
    </row>
    <row r="6" ht="15" customHeight="1"/>
    <row r="7" spans="2:9" ht="18.75" customHeight="1">
      <c r="B7" s="290" t="s">
        <v>60</v>
      </c>
      <c r="C7" s="298"/>
      <c r="D7" s="300" t="s">
        <v>87</v>
      </c>
      <c r="E7" s="300"/>
      <c r="F7" s="300"/>
      <c r="G7" s="300"/>
      <c r="H7" s="300"/>
      <c r="I7" s="303" t="s">
        <v>88</v>
      </c>
    </row>
    <row r="8" spans="2:9" ht="32.25" customHeight="1">
      <c r="B8" s="291"/>
      <c r="C8" s="256"/>
      <c r="D8" s="82" t="s">
        <v>89</v>
      </c>
      <c r="E8" s="83" t="s">
        <v>90</v>
      </c>
      <c r="F8" s="82" t="s">
        <v>67</v>
      </c>
      <c r="G8" s="82" t="s">
        <v>68</v>
      </c>
      <c r="H8" s="82" t="s">
        <v>91</v>
      </c>
      <c r="I8" s="304"/>
    </row>
    <row r="9" spans="2:9" ht="15" customHeight="1" hidden="1">
      <c r="B9" s="292"/>
      <c r="C9" s="299"/>
      <c r="D9" s="84">
        <v>1</v>
      </c>
      <c r="E9" s="84">
        <v>2</v>
      </c>
      <c r="F9" s="85" t="s">
        <v>92</v>
      </c>
      <c r="G9" s="84">
        <v>4</v>
      </c>
      <c r="H9" s="84">
        <v>5</v>
      </c>
      <c r="I9" s="86" t="s">
        <v>93</v>
      </c>
    </row>
    <row r="10" spans="2:9" ht="15" customHeight="1">
      <c r="B10" s="77"/>
      <c r="C10" s="78"/>
      <c r="D10" s="79"/>
      <c r="E10" s="81"/>
      <c r="F10" s="79"/>
      <c r="G10" s="79"/>
      <c r="H10" s="79"/>
      <c r="I10" s="80"/>
    </row>
    <row r="11" spans="2:9" ht="15" customHeight="1">
      <c r="B11" s="296" t="s">
        <v>102</v>
      </c>
      <c r="C11" s="297"/>
      <c r="D11" s="217">
        <f aca="true" t="shared" si="0" ref="D11:I11">SUM(D12:D18)</f>
        <v>169884000</v>
      </c>
      <c r="E11" s="217">
        <f t="shared" si="0"/>
        <v>0</v>
      </c>
      <c r="F11" s="217">
        <f t="shared" si="0"/>
        <v>169884000</v>
      </c>
      <c r="G11" s="217">
        <f t="shared" si="0"/>
        <v>15418720.259999998</v>
      </c>
      <c r="H11" s="217">
        <f t="shared" si="0"/>
        <v>12288400.94</v>
      </c>
      <c r="I11" s="218">
        <f t="shared" si="0"/>
        <v>154465279.74</v>
      </c>
    </row>
    <row r="12" spans="2:10" ht="15" customHeight="1">
      <c r="B12" s="75"/>
      <c r="C12" s="76" t="s">
        <v>5</v>
      </c>
      <c r="D12" s="232">
        <v>97765420</v>
      </c>
      <c r="E12" s="233">
        <v>0</v>
      </c>
      <c r="F12" s="220">
        <f aca="true" t="shared" si="1" ref="F12:F18">D12+E12</f>
        <v>97765420</v>
      </c>
      <c r="G12" s="232">
        <v>8569597.86</v>
      </c>
      <c r="H12" s="232">
        <v>8541982.94</v>
      </c>
      <c r="I12" s="221">
        <f aca="true" t="shared" si="2" ref="I12:I18">F12-G12</f>
        <v>89195822.14</v>
      </c>
      <c r="J12" s="215"/>
    </row>
    <row r="13" spans="2:10" ht="15" customHeight="1">
      <c r="B13" s="75"/>
      <c r="C13" s="76" t="s">
        <v>6</v>
      </c>
      <c r="D13" s="232">
        <v>2052550</v>
      </c>
      <c r="E13" s="233">
        <v>0</v>
      </c>
      <c r="F13" s="220">
        <f t="shared" si="1"/>
        <v>2052550</v>
      </c>
      <c r="G13" s="232">
        <v>373356.62999999995</v>
      </c>
      <c r="H13" s="232">
        <v>293255.29</v>
      </c>
      <c r="I13" s="221">
        <f t="shared" si="2"/>
        <v>1679193.37</v>
      </c>
      <c r="J13" s="215"/>
    </row>
    <row r="14" spans="2:10" ht="15" customHeight="1">
      <c r="B14" s="75"/>
      <c r="C14" s="76" t="s">
        <v>7</v>
      </c>
      <c r="D14" s="232">
        <v>18418740</v>
      </c>
      <c r="E14" s="233">
        <v>0</v>
      </c>
      <c r="F14" s="220">
        <f t="shared" si="1"/>
        <v>18418740</v>
      </c>
      <c r="G14" s="232">
        <v>1658869.53</v>
      </c>
      <c r="H14" s="232">
        <v>140890.05000000002</v>
      </c>
      <c r="I14" s="221">
        <f t="shared" si="2"/>
        <v>16759870.47</v>
      </c>
      <c r="J14" s="215"/>
    </row>
    <row r="15" spans="2:10" ht="15" customHeight="1">
      <c r="B15" s="75"/>
      <c r="C15" s="76" t="s">
        <v>8</v>
      </c>
      <c r="D15" s="232">
        <v>26164295</v>
      </c>
      <c r="E15" s="233">
        <v>0</v>
      </c>
      <c r="F15" s="220">
        <f t="shared" si="1"/>
        <v>26164295</v>
      </c>
      <c r="G15" s="232">
        <v>2260857.63</v>
      </c>
      <c r="H15" s="232">
        <v>1002940.33</v>
      </c>
      <c r="I15" s="221">
        <f t="shared" si="2"/>
        <v>23903437.37</v>
      </c>
      <c r="J15" s="215"/>
    </row>
    <row r="16" spans="2:10" ht="15" customHeight="1">
      <c r="B16" s="75"/>
      <c r="C16" s="76" t="s">
        <v>9</v>
      </c>
      <c r="D16" s="232">
        <v>7143329</v>
      </c>
      <c r="E16" s="233">
        <v>0</v>
      </c>
      <c r="F16" s="220">
        <f t="shared" si="1"/>
        <v>7143329</v>
      </c>
      <c r="G16" s="232">
        <v>1563680.27</v>
      </c>
      <c r="H16" s="232">
        <v>1319656.99</v>
      </c>
      <c r="I16" s="221">
        <f t="shared" si="2"/>
        <v>5579648.73</v>
      </c>
      <c r="J16" s="215"/>
    </row>
    <row r="17" spans="2:10" ht="15" customHeight="1">
      <c r="B17" s="75"/>
      <c r="C17" s="76" t="s">
        <v>10</v>
      </c>
      <c r="D17" s="232">
        <v>0</v>
      </c>
      <c r="E17" s="233">
        <v>0</v>
      </c>
      <c r="F17" s="220">
        <f t="shared" si="1"/>
        <v>0</v>
      </c>
      <c r="G17" s="232">
        <v>0</v>
      </c>
      <c r="H17" s="232">
        <v>0</v>
      </c>
      <c r="I17" s="221">
        <f t="shared" si="2"/>
        <v>0</v>
      </c>
      <c r="J17" s="215"/>
    </row>
    <row r="18" spans="2:10" ht="15" customHeight="1">
      <c r="B18" s="75"/>
      <c r="C18" s="76" t="s">
        <v>11</v>
      </c>
      <c r="D18" s="232">
        <v>18339666</v>
      </c>
      <c r="E18" s="233">
        <v>0</v>
      </c>
      <c r="F18" s="220">
        <f t="shared" si="1"/>
        <v>18339666</v>
      </c>
      <c r="G18" s="232">
        <v>992358.3400000001</v>
      </c>
      <c r="H18" s="232">
        <v>989675.34</v>
      </c>
      <c r="I18" s="221">
        <f t="shared" si="2"/>
        <v>17347307.66</v>
      </c>
      <c r="J18" s="215"/>
    </row>
    <row r="19" spans="2:9" ht="15">
      <c r="B19" s="75"/>
      <c r="C19" s="76"/>
      <c r="D19" s="222"/>
      <c r="E19" s="219"/>
      <c r="F19" s="220"/>
      <c r="G19" s="235"/>
      <c r="H19" s="232"/>
      <c r="I19" s="221"/>
    </row>
    <row r="20" spans="2:9" ht="15">
      <c r="B20" s="296" t="s">
        <v>103</v>
      </c>
      <c r="C20" s="297"/>
      <c r="D20" s="223">
        <f aca="true" t="shared" si="3" ref="D20:I20">SUM(D21:D29)</f>
        <v>16657000</v>
      </c>
      <c r="E20" s="217">
        <f t="shared" si="3"/>
        <v>0</v>
      </c>
      <c r="F20" s="217">
        <f t="shared" si="3"/>
        <v>16657000</v>
      </c>
      <c r="G20" s="217">
        <f t="shared" si="3"/>
        <v>359154.32</v>
      </c>
      <c r="H20" s="217">
        <f t="shared" si="3"/>
        <v>263170.67</v>
      </c>
      <c r="I20" s="218">
        <f t="shared" si="3"/>
        <v>16297845.68</v>
      </c>
    </row>
    <row r="21" spans="2:10" ht="17.25" customHeight="1">
      <c r="B21" s="75"/>
      <c r="C21" s="76" t="s">
        <v>104</v>
      </c>
      <c r="D21" s="232">
        <v>2576000</v>
      </c>
      <c r="E21" s="230">
        <v>0</v>
      </c>
      <c r="F21" s="220">
        <f aca="true" t="shared" si="4" ref="F21:F29">D21+E21</f>
        <v>2576000</v>
      </c>
      <c r="G21" s="232">
        <v>20031.78</v>
      </c>
      <c r="H21" s="232">
        <v>0</v>
      </c>
      <c r="I21" s="221">
        <f aca="true" t="shared" si="5" ref="I21:I29">F21-G21</f>
        <v>2555968.22</v>
      </c>
      <c r="J21" s="215"/>
    </row>
    <row r="22" spans="2:10" ht="15">
      <c r="B22" s="75"/>
      <c r="C22" s="76" t="s">
        <v>12</v>
      </c>
      <c r="D22" s="232">
        <v>196000</v>
      </c>
      <c r="E22" s="230">
        <v>0</v>
      </c>
      <c r="F22" s="220">
        <f t="shared" si="4"/>
        <v>196000</v>
      </c>
      <c r="G22" s="232">
        <v>4750.46</v>
      </c>
      <c r="H22" s="232">
        <v>4750.46</v>
      </c>
      <c r="I22" s="221">
        <f t="shared" si="5"/>
        <v>191249.54</v>
      </c>
      <c r="J22" s="215"/>
    </row>
    <row r="23" spans="2:10" ht="15">
      <c r="B23" s="75"/>
      <c r="C23" s="76" t="s">
        <v>13</v>
      </c>
      <c r="D23" s="232">
        <v>0</v>
      </c>
      <c r="E23" s="230">
        <v>0</v>
      </c>
      <c r="F23" s="220">
        <f t="shared" si="4"/>
        <v>0</v>
      </c>
      <c r="G23" s="232">
        <v>0</v>
      </c>
      <c r="H23" s="232">
        <v>0</v>
      </c>
      <c r="I23" s="221">
        <f t="shared" si="5"/>
        <v>0</v>
      </c>
      <c r="J23" s="215"/>
    </row>
    <row r="24" spans="2:10" ht="15">
      <c r="B24" s="75"/>
      <c r="C24" s="76" t="s">
        <v>14</v>
      </c>
      <c r="D24" s="232">
        <v>470000</v>
      </c>
      <c r="E24" s="230">
        <v>0</v>
      </c>
      <c r="F24" s="220">
        <f t="shared" si="4"/>
        <v>470000</v>
      </c>
      <c r="G24" s="232">
        <v>0</v>
      </c>
      <c r="H24" s="232">
        <v>0</v>
      </c>
      <c r="I24" s="221">
        <f t="shared" si="5"/>
        <v>470000</v>
      </c>
      <c r="J24" s="215"/>
    </row>
    <row r="25" spans="2:10" ht="15">
      <c r="B25" s="75"/>
      <c r="C25" s="76" t="s">
        <v>15</v>
      </c>
      <c r="D25" s="232">
        <v>4680000</v>
      </c>
      <c r="E25" s="230">
        <v>0</v>
      </c>
      <c r="F25" s="220">
        <f t="shared" si="4"/>
        <v>4680000</v>
      </c>
      <c r="G25" s="232">
        <v>8304.32</v>
      </c>
      <c r="H25" s="232">
        <v>0</v>
      </c>
      <c r="I25" s="221">
        <f t="shared" si="5"/>
        <v>4671695.68</v>
      </c>
      <c r="J25" s="215"/>
    </row>
    <row r="26" spans="2:10" ht="15">
      <c r="B26" s="75"/>
      <c r="C26" s="76" t="s">
        <v>16</v>
      </c>
      <c r="D26" s="232">
        <v>5530000</v>
      </c>
      <c r="E26" s="230">
        <v>0</v>
      </c>
      <c r="F26" s="220">
        <f t="shared" si="4"/>
        <v>5530000</v>
      </c>
      <c r="G26" s="232">
        <v>320638.96</v>
      </c>
      <c r="H26" s="232">
        <v>252991.41</v>
      </c>
      <c r="I26" s="221">
        <f t="shared" si="5"/>
        <v>5209361.04</v>
      </c>
      <c r="J26" s="215"/>
    </row>
    <row r="27" spans="2:10" ht="15">
      <c r="B27" s="75"/>
      <c r="C27" s="76" t="s">
        <v>17</v>
      </c>
      <c r="D27" s="232">
        <v>1000000</v>
      </c>
      <c r="E27" s="230">
        <v>0</v>
      </c>
      <c r="F27" s="220">
        <f t="shared" si="4"/>
        <v>1000000</v>
      </c>
      <c r="G27" s="232">
        <v>0</v>
      </c>
      <c r="H27" s="232">
        <v>0</v>
      </c>
      <c r="I27" s="221">
        <f t="shared" si="5"/>
        <v>1000000</v>
      </c>
      <c r="J27" s="215"/>
    </row>
    <row r="28" spans="2:10" ht="15">
      <c r="B28" s="75"/>
      <c r="C28" s="76" t="s">
        <v>105</v>
      </c>
      <c r="D28" s="232">
        <v>0</v>
      </c>
      <c r="E28" s="230">
        <v>0</v>
      </c>
      <c r="F28" s="220">
        <f t="shared" si="4"/>
        <v>0</v>
      </c>
      <c r="G28" s="232">
        <v>0</v>
      </c>
      <c r="H28" s="232">
        <v>0</v>
      </c>
      <c r="I28" s="221">
        <f t="shared" si="5"/>
        <v>0</v>
      </c>
      <c r="J28" s="215"/>
    </row>
    <row r="29" spans="2:10" ht="15">
      <c r="B29" s="75"/>
      <c r="C29" s="76" t="s">
        <v>18</v>
      </c>
      <c r="D29" s="232">
        <v>2205000</v>
      </c>
      <c r="E29" s="230">
        <v>0</v>
      </c>
      <c r="F29" s="220">
        <f t="shared" si="4"/>
        <v>2205000</v>
      </c>
      <c r="G29" s="232">
        <v>5428.8</v>
      </c>
      <c r="H29" s="232">
        <v>5428.8</v>
      </c>
      <c r="I29" s="221">
        <f t="shared" si="5"/>
        <v>2199571.2</v>
      </c>
      <c r="J29" s="215"/>
    </row>
    <row r="30" spans="2:9" ht="15">
      <c r="B30" s="75"/>
      <c r="C30" s="76"/>
      <c r="D30" s="222"/>
      <c r="E30" s="222"/>
      <c r="F30" s="220"/>
      <c r="G30" s="222"/>
      <c r="H30" s="222"/>
      <c r="I30" s="221"/>
    </row>
    <row r="31" spans="2:9" ht="15">
      <c r="B31" s="296" t="s">
        <v>106</v>
      </c>
      <c r="C31" s="297"/>
      <c r="D31" s="217">
        <f aca="true" t="shared" si="6" ref="D31:I31">SUM(D32:D40)</f>
        <v>817096779</v>
      </c>
      <c r="E31" s="217">
        <f t="shared" si="6"/>
        <v>16000000</v>
      </c>
      <c r="F31" s="217">
        <f t="shared" si="6"/>
        <v>833096779</v>
      </c>
      <c r="G31" s="217">
        <f t="shared" si="6"/>
        <v>81966078.07999998</v>
      </c>
      <c r="H31" s="217">
        <f t="shared" si="6"/>
        <v>79540386.58</v>
      </c>
      <c r="I31" s="218">
        <f t="shared" si="6"/>
        <v>751130700.9200001</v>
      </c>
    </row>
    <row r="32" spans="2:10" ht="15">
      <c r="B32" s="75"/>
      <c r="C32" s="76" t="s">
        <v>19</v>
      </c>
      <c r="D32" s="232">
        <v>25887000</v>
      </c>
      <c r="E32" s="230">
        <v>0</v>
      </c>
      <c r="F32" s="220">
        <f aca="true" t="shared" si="7" ref="F32:F40">D32+E32</f>
        <v>25887000</v>
      </c>
      <c r="G32" s="232">
        <v>1682109.24</v>
      </c>
      <c r="H32" s="232">
        <v>1681606.2</v>
      </c>
      <c r="I32" s="221">
        <f aca="true" t="shared" si="8" ref="I32:I40">F32-G32</f>
        <v>24204890.76</v>
      </c>
      <c r="J32" s="215"/>
    </row>
    <row r="33" spans="2:10" ht="15">
      <c r="B33" s="75"/>
      <c r="C33" s="76" t="s">
        <v>20</v>
      </c>
      <c r="D33" s="232">
        <v>10975000</v>
      </c>
      <c r="E33" s="230">
        <v>0</v>
      </c>
      <c r="F33" s="220">
        <f t="shared" si="7"/>
        <v>10975000</v>
      </c>
      <c r="G33" s="232">
        <v>296235.83999999997</v>
      </c>
      <c r="H33" s="232">
        <v>296235.83999999997</v>
      </c>
      <c r="I33" s="221">
        <f t="shared" si="8"/>
        <v>10678764.16</v>
      </c>
      <c r="J33" s="215"/>
    </row>
    <row r="34" spans="2:10" ht="15">
      <c r="B34" s="75"/>
      <c r="C34" s="76" t="s">
        <v>21</v>
      </c>
      <c r="D34" s="232">
        <v>9455000</v>
      </c>
      <c r="E34" s="232">
        <v>115000</v>
      </c>
      <c r="F34" s="220">
        <f t="shared" si="7"/>
        <v>9570000</v>
      </c>
      <c r="G34" s="232">
        <v>225529.52000000002</v>
      </c>
      <c r="H34" s="232">
        <v>201382.96000000002</v>
      </c>
      <c r="I34" s="221">
        <f t="shared" si="8"/>
        <v>9344470.48</v>
      </c>
      <c r="J34" s="215"/>
    </row>
    <row r="35" spans="2:10" ht="15">
      <c r="B35" s="75"/>
      <c r="C35" s="76" t="s">
        <v>22</v>
      </c>
      <c r="D35" s="232">
        <v>1840000</v>
      </c>
      <c r="E35" s="232">
        <v>0</v>
      </c>
      <c r="F35" s="220">
        <f t="shared" si="7"/>
        <v>1840000</v>
      </c>
      <c r="G35" s="232">
        <v>10662.39</v>
      </c>
      <c r="H35" s="232">
        <v>899</v>
      </c>
      <c r="I35" s="221">
        <f t="shared" si="8"/>
        <v>1829337.61</v>
      </c>
      <c r="J35" s="215"/>
    </row>
    <row r="36" spans="2:10" ht="15">
      <c r="B36" s="75"/>
      <c r="C36" s="76" t="s">
        <v>23</v>
      </c>
      <c r="D36" s="232">
        <v>10205000</v>
      </c>
      <c r="E36" s="232">
        <v>0</v>
      </c>
      <c r="F36" s="220">
        <f t="shared" si="7"/>
        <v>10205000</v>
      </c>
      <c r="G36" s="232">
        <v>118758.14000000001</v>
      </c>
      <c r="H36" s="232">
        <v>105986.14000000001</v>
      </c>
      <c r="I36" s="221">
        <f t="shared" si="8"/>
        <v>10086241.86</v>
      </c>
      <c r="J36" s="215"/>
    </row>
    <row r="37" spans="2:10" ht="15">
      <c r="B37" s="75"/>
      <c r="C37" s="76" t="s">
        <v>107</v>
      </c>
      <c r="D37" s="232">
        <v>4220000</v>
      </c>
      <c r="E37" s="232">
        <v>16000000</v>
      </c>
      <c r="F37" s="220">
        <f t="shared" si="7"/>
        <v>20220000</v>
      </c>
      <c r="G37" s="232">
        <v>10000000</v>
      </c>
      <c r="H37" s="232">
        <v>10000000</v>
      </c>
      <c r="I37" s="221">
        <f t="shared" si="8"/>
        <v>10220000</v>
      </c>
      <c r="J37" s="215"/>
    </row>
    <row r="38" spans="2:10" ht="15">
      <c r="B38" s="75"/>
      <c r="C38" s="76" t="s">
        <v>24</v>
      </c>
      <c r="D38" s="232">
        <v>7952000</v>
      </c>
      <c r="E38" s="230">
        <v>0</v>
      </c>
      <c r="F38" s="220">
        <f t="shared" si="7"/>
        <v>7952000</v>
      </c>
      <c r="G38" s="232">
        <v>497316.68999999994</v>
      </c>
      <c r="H38" s="232">
        <v>399547.58999999997</v>
      </c>
      <c r="I38" s="221">
        <f t="shared" si="8"/>
        <v>7454683.3100000005</v>
      </c>
      <c r="J38" s="215"/>
    </row>
    <row r="39" spans="2:10" ht="15">
      <c r="B39" s="75"/>
      <c r="C39" s="76" t="s">
        <v>25</v>
      </c>
      <c r="D39" s="232">
        <v>1245000</v>
      </c>
      <c r="E39" s="230">
        <v>0</v>
      </c>
      <c r="F39" s="220">
        <f t="shared" si="7"/>
        <v>1245000</v>
      </c>
      <c r="G39" s="232">
        <v>0</v>
      </c>
      <c r="H39" s="232">
        <v>0</v>
      </c>
      <c r="I39" s="221">
        <f t="shared" si="8"/>
        <v>1245000</v>
      </c>
      <c r="J39" s="215"/>
    </row>
    <row r="40" spans="2:10" ht="15">
      <c r="B40" s="75"/>
      <c r="C40" s="76" t="s">
        <v>26</v>
      </c>
      <c r="D40" s="232">
        <v>745317779</v>
      </c>
      <c r="E40" s="232">
        <v>-115000</v>
      </c>
      <c r="F40" s="220">
        <f t="shared" si="7"/>
        <v>745202779</v>
      </c>
      <c r="G40" s="232">
        <v>69135466.25999999</v>
      </c>
      <c r="H40" s="232">
        <v>66854728.85</v>
      </c>
      <c r="I40" s="221">
        <f t="shared" si="8"/>
        <v>676067312.74</v>
      </c>
      <c r="J40" s="215"/>
    </row>
    <row r="41" spans="2:9" ht="15">
      <c r="B41" s="75"/>
      <c r="C41" s="76"/>
      <c r="D41" s="222"/>
      <c r="E41" s="222"/>
      <c r="F41" s="220"/>
      <c r="G41" s="222"/>
      <c r="H41" s="222"/>
      <c r="I41" s="221"/>
    </row>
    <row r="42" spans="2:9" ht="15">
      <c r="B42" s="296" t="s">
        <v>77</v>
      </c>
      <c r="C42" s="297"/>
      <c r="D42" s="217">
        <f aca="true" t="shared" si="9" ref="D42:I42">SUM(D43:D51)</f>
        <v>73300000</v>
      </c>
      <c r="E42" s="217">
        <f t="shared" si="9"/>
        <v>0</v>
      </c>
      <c r="F42" s="217">
        <f t="shared" si="9"/>
        <v>73300000</v>
      </c>
      <c r="G42" s="217">
        <f t="shared" si="9"/>
        <v>0</v>
      </c>
      <c r="H42" s="217">
        <f t="shared" si="9"/>
        <v>0</v>
      </c>
      <c r="I42" s="218">
        <f t="shared" si="9"/>
        <v>73300000</v>
      </c>
    </row>
    <row r="43" spans="2:10" ht="15">
      <c r="B43" s="75"/>
      <c r="C43" s="76" t="s">
        <v>27</v>
      </c>
      <c r="D43" s="232">
        <v>73300000</v>
      </c>
      <c r="E43" s="230">
        <v>0</v>
      </c>
      <c r="F43" s="220">
        <f>D43+E43</f>
        <v>73300000</v>
      </c>
      <c r="G43" s="234">
        <v>0</v>
      </c>
      <c r="H43" s="234">
        <v>0</v>
      </c>
      <c r="I43" s="221">
        <f aca="true" t="shared" si="10" ref="I43:I51">F43-G43</f>
        <v>73300000</v>
      </c>
      <c r="J43" s="215"/>
    </row>
    <row r="44" spans="2:9" ht="15" customHeight="1">
      <c r="B44" s="75"/>
      <c r="C44" s="76" t="s">
        <v>28</v>
      </c>
      <c r="D44" s="224">
        <v>0</v>
      </c>
      <c r="E44" s="231">
        <v>0</v>
      </c>
      <c r="F44" s="220">
        <f aca="true" t="shared" si="11" ref="F44:F51">D44+E44</f>
        <v>0</v>
      </c>
      <c r="G44" s="224">
        <v>0</v>
      </c>
      <c r="H44" s="224">
        <v>0</v>
      </c>
      <c r="I44" s="221">
        <f t="shared" si="10"/>
        <v>0</v>
      </c>
    </row>
    <row r="45" spans="2:9" ht="15" customHeight="1">
      <c r="B45" s="75"/>
      <c r="C45" s="76" t="s">
        <v>29</v>
      </c>
      <c r="D45" s="224">
        <v>0</v>
      </c>
      <c r="E45" s="231">
        <v>0</v>
      </c>
      <c r="F45" s="220">
        <f t="shared" si="11"/>
        <v>0</v>
      </c>
      <c r="G45" s="224">
        <v>0</v>
      </c>
      <c r="H45" s="224">
        <v>0</v>
      </c>
      <c r="I45" s="221">
        <f t="shared" si="10"/>
        <v>0</v>
      </c>
    </row>
    <row r="46" spans="2:9" ht="15" customHeight="1">
      <c r="B46" s="75"/>
      <c r="C46" s="76" t="s">
        <v>30</v>
      </c>
      <c r="D46" s="224">
        <v>0</v>
      </c>
      <c r="E46" s="231">
        <v>0</v>
      </c>
      <c r="F46" s="220">
        <f t="shared" si="11"/>
        <v>0</v>
      </c>
      <c r="G46" s="224">
        <v>0</v>
      </c>
      <c r="H46" s="224">
        <v>0</v>
      </c>
      <c r="I46" s="221">
        <f t="shared" si="10"/>
        <v>0</v>
      </c>
    </row>
    <row r="47" spans="2:9" ht="15" customHeight="1">
      <c r="B47" s="75"/>
      <c r="C47" s="76" t="s">
        <v>31</v>
      </c>
      <c r="D47" s="224">
        <v>0</v>
      </c>
      <c r="E47" s="231">
        <v>0</v>
      </c>
      <c r="F47" s="220">
        <f t="shared" si="11"/>
        <v>0</v>
      </c>
      <c r="G47" s="224">
        <v>0</v>
      </c>
      <c r="H47" s="224">
        <v>0</v>
      </c>
      <c r="I47" s="221">
        <f t="shared" si="10"/>
        <v>0</v>
      </c>
    </row>
    <row r="48" spans="2:9" ht="15" customHeight="1">
      <c r="B48" s="75"/>
      <c r="C48" s="76" t="s">
        <v>32</v>
      </c>
      <c r="D48" s="224">
        <v>0</v>
      </c>
      <c r="E48" s="231">
        <v>0</v>
      </c>
      <c r="F48" s="220">
        <f t="shared" si="11"/>
        <v>0</v>
      </c>
      <c r="G48" s="224">
        <v>0</v>
      </c>
      <c r="H48" s="224">
        <v>0</v>
      </c>
      <c r="I48" s="221">
        <f t="shared" si="10"/>
        <v>0</v>
      </c>
    </row>
    <row r="49" spans="2:9" ht="15" customHeight="1">
      <c r="B49" s="75"/>
      <c r="C49" s="76" t="s">
        <v>108</v>
      </c>
      <c r="D49" s="224">
        <v>0</v>
      </c>
      <c r="E49" s="231">
        <v>0</v>
      </c>
      <c r="F49" s="220">
        <f t="shared" si="11"/>
        <v>0</v>
      </c>
      <c r="G49" s="224">
        <v>0</v>
      </c>
      <c r="H49" s="224">
        <v>0</v>
      </c>
      <c r="I49" s="221">
        <f t="shared" si="10"/>
        <v>0</v>
      </c>
    </row>
    <row r="50" spans="2:9" ht="15" customHeight="1">
      <c r="B50" s="75"/>
      <c r="C50" s="76" t="s">
        <v>109</v>
      </c>
      <c r="D50" s="224">
        <v>0</v>
      </c>
      <c r="E50" s="231">
        <v>0</v>
      </c>
      <c r="F50" s="220">
        <f t="shared" si="11"/>
        <v>0</v>
      </c>
      <c r="G50" s="224">
        <v>0</v>
      </c>
      <c r="H50" s="224">
        <v>0</v>
      </c>
      <c r="I50" s="221">
        <f t="shared" si="10"/>
        <v>0</v>
      </c>
    </row>
    <row r="51" spans="2:9" ht="15" customHeight="1">
      <c r="B51" s="75"/>
      <c r="C51" s="76" t="s">
        <v>33</v>
      </c>
      <c r="D51" s="224">
        <v>0</v>
      </c>
      <c r="E51" s="231">
        <v>0</v>
      </c>
      <c r="F51" s="220">
        <f t="shared" si="11"/>
        <v>0</v>
      </c>
      <c r="G51" s="224">
        <v>0</v>
      </c>
      <c r="H51" s="224">
        <v>0</v>
      </c>
      <c r="I51" s="221">
        <f t="shared" si="10"/>
        <v>0</v>
      </c>
    </row>
    <row r="52" spans="2:9" ht="15">
      <c r="B52" s="75"/>
      <c r="C52" s="76"/>
      <c r="D52" s="224"/>
      <c r="E52" s="231"/>
      <c r="F52" s="220"/>
      <c r="G52" s="224"/>
      <c r="H52" s="224"/>
      <c r="I52" s="221"/>
    </row>
    <row r="53" spans="2:9" ht="15">
      <c r="B53" s="296" t="s">
        <v>110</v>
      </c>
      <c r="C53" s="297"/>
      <c r="D53" s="217">
        <f aca="true" t="shared" si="12" ref="D53:I53">SUM(D54:D62)</f>
        <v>8642000</v>
      </c>
      <c r="E53" s="217">
        <f t="shared" si="12"/>
        <v>0</v>
      </c>
      <c r="F53" s="217">
        <f t="shared" si="12"/>
        <v>8642000</v>
      </c>
      <c r="G53" s="217">
        <f t="shared" si="12"/>
        <v>0</v>
      </c>
      <c r="H53" s="217">
        <f t="shared" si="12"/>
        <v>0</v>
      </c>
      <c r="I53" s="218">
        <f t="shared" si="12"/>
        <v>8642000</v>
      </c>
    </row>
    <row r="54" spans="2:10" ht="15">
      <c r="B54" s="75"/>
      <c r="C54" s="76" t="s">
        <v>34</v>
      </c>
      <c r="D54" s="232">
        <v>2340000</v>
      </c>
      <c r="E54" s="230">
        <v>0</v>
      </c>
      <c r="F54" s="220">
        <f aca="true" t="shared" si="13" ref="F54:F62">D54+E54</f>
        <v>2340000</v>
      </c>
      <c r="G54" s="234">
        <v>0</v>
      </c>
      <c r="H54" s="234">
        <v>0</v>
      </c>
      <c r="I54" s="221">
        <f aca="true" t="shared" si="14" ref="I54:I62">F54-G54</f>
        <v>2340000</v>
      </c>
      <c r="J54" s="215"/>
    </row>
    <row r="55" spans="2:10" ht="15">
      <c r="B55" s="75"/>
      <c r="C55" s="76" t="s">
        <v>35</v>
      </c>
      <c r="D55" s="232">
        <v>163000</v>
      </c>
      <c r="E55" s="230">
        <v>0</v>
      </c>
      <c r="F55" s="220">
        <f t="shared" si="13"/>
        <v>163000</v>
      </c>
      <c r="G55" s="234">
        <v>0</v>
      </c>
      <c r="H55" s="234">
        <v>0</v>
      </c>
      <c r="I55" s="221">
        <f t="shared" si="14"/>
        <v>163000</v>
      </c>
      <c r="J55" s="215"/>
    </row>
    <row r="56" spans="2:10" ht="15">
      <c r="B56" s="75"/>
      <c r="C56" s="76" t="s">
        <v>36</v>
      </c>
      <c r="D56" s="232">
        <v>1030000</v>
      </c>
      <c r="E56" s="230">
        <v>0</v>
      </c>
      <c r="F56" s="220">
        <f t="shared" si="13"/>
        <v>1030000</v>
      </c>
      <c r="G56" s="234">
        <v>0</v>
      </c>
      <c r="H56" s="234">
        <v>0</v>
      </c>
      <c r="I56" s="221">
        <f t="shared" si="14"/>
        <v>1030000</v>
      </c>
      <c r="J56" s="215"/>
    </row>
    <row r="57" spans="2:10" ht="15">
      <c r="B57" s="75"/>
      <c r="C57" s="76" t="s">
        <v>37</v>
      </c>
      <c r="D57" s="232">
        <v>2500000</v>
      </c>
      <c r="E57" s="230">
        <v>0</v>
      </c>
      <c r="F57" s="220">
        <f t="shared" si="13"/>
        <v>2500000</v>
      </c>
      <c r="G57" s="234">
        <v>0</v>
      </c>
      <c r="H57" s="234">
        <v>0</v>
      </c>
      <c r="I57" s="221">
        <f t="shared" si="14"/>
        <v>2500000</v>
      </c>
      <c r="J57" s="215"/>
    </row>
    <row r="58" spans="2:10" ht="15">
      <c r="B58" s="75"/>
      <c r="C58" s="76" t="s">
        <v>38</v>
      </c>
      <c r="D58" s="232">
        <v>0</v>
      </c>
      <c r="E58" s="230">
        <v>0</v>
      </c>
      <c r="F58" s="220">
        <f t="shared" si="13"/>
        <v>0</v>
      </c>
      <c r="G58" s="234">
        <v>0</v>
      </c>
      <c r="H58" s="234">
        <v>0</v>
      </c>
      <c r="I58" s="221">
        <f t="shared" si="14"/>
        <v>0</v>
      </c>
      <c r="J58" s="215"/>
    </row>
    <row r="59" spans="2:10" ht="15">
      <c r="B59" s="75"/>
      <c r="C59" s="76" t="s">
        <v>39</v>
      </c>
      <c r="D59" s="232">
        <v>2059000</v>
      </c>
      <c r="E59" s="230">
        <v>0</v>
      </c>
      <c r="F59" s="220">
        <f t="shared" si="13"/>
        <v>2059000</v>
      </c>
      <c r="G59" s="234">
        <v>0</v>
      </c>
      <c r="H59" s="234">
        <v>0</v>
      </c>
      <c r="I59" s="221">
        <f t="shared" si="14"/>
        <v>2059000</v>
      </c>
      <c r="J59" s="215"/>
    </row>
    <row r="60" spans="2:10" ht="15">
      <c r="B60" s="75"/>
      <c r="C60" s="76" t="s">
        <v>40</v>
      </c>
      <c r="D60" s="232">
        <v>0</v>
      </c>
      <c r="E60" s="230">
        <v>0</v>
      </c>
      <c r="F60" s="220">
        <f t="shared" si="13"/>
        <v>0</v>
      </c>
      <c r="G60" s="234">
        <v>0</v>
      </c>
      <c r="H60" s="234">
        <v>0</v>
      </c>
      <c r="I60" s="221">
        <f t="shared" si="14"/>
        <v>0</v>
      </c>
      <c r="J60" s="215"/>
    </row>
    <row r="61" spans="2:10" ht="15">
      <c r="B61" s="75"/>
      <c r="C61" s="76" t="s">
        <v>41</v>
      </c>
      <c r="D61" s="232">
        <v>0</v>
      </c>
      <c r="E61" s="230">
        <v>0</v>
      </c>
      <c r="F61" s="220">
        <f t="shared" si="13"/>
        <v>0</v>
      </c>
      <c r="G61" s="234">
        <v>0</v>
      </c>
      <c r="H61" s="234">
        <v>0</v>
      </c>
      <c r="I61" s="221">
        <f t="shared" si="14"/>
        <v>0</v>
      </c>
      <c r="J61" s="215"/>
    </row>
    <row r="62" spans="2:10" ht="15">
      <c r="B62" s="75"/>
      <c r="C62" s="76" t="s">
        <v>42</v>
      </c>
      <c r="D62" s="232">
        <v>550000</v>
      </c>
      <c r="E62" s="230">
        <v>0</v>
      </c>
      <c r="F62" s="220">
        <f t="shared" si="13"/>
        <v>550000</v>
      </c>
      <c r="G62" s="234">
        <v>0</v>
      </c>
      <c r="H62" s="234">
        <v>0</v>
      </c>
      <c r="I62" s="221">
        <f t="shared" si="14"/>
        <v>550000</v>
      </c>
      <c r="J62" s="215"/>
    </row>
    <row r="63" spans="2:9" ht="15">
      <c r="B63" s="176"/>
      <c r="C63" s="177"/>
      <c r="D63" s="225"/>
      <c r="E63" s="226"/>
      <c r="F63" s="227"/>
      <c r="G63" s="226"/>
      <c r="H63" s="226"/>
      <c r="I63" s="228"/>
    </row>
    <row r="64" spans="2:9" ht="15">
      <c r="B64" s="296" t="s">
        <v>111</v>
      </c>
      <c r="C64" s="297"/>
      <c r="D64" s="217">
        <f aca="true" t="shared" si="15" ref="D64:I64">SUM(D65:D67)</f>
        <v>0</v>
      </c>
      <c r="E64" s="217">
        <f t="shared" si="15"/>
        <v>284342110.16</v>
      </c>
      <c r="F64" s="217">
        <f t="shared" si="15"/>
        <v>284342110.16</v>
      </c>
      <c r="G64" s="217">
        <f t="shared" si="15"/>
        <v>8531410.75</v>
      </c>
      <c r="H64" s="217">
        <f t="shared" si="15"/>
        <v>4858613.7299999995</v>
      </c>
      <c r="I64" s="218">
        <f t="shared" si="15"/>
        <v>275810699.41</v>
      </c>
    </row>
    <row r="65" spans="2:10" ht="15">
      <c r="B65" s="75"/>
      <c r="C65" s="76" t="s">
        <v>43</v>
      </c>
      <c r="D65" s="234">
        <v>0</v>
      </c>
      <c r="E65" s="230">
        <v>284342110.16</v>
      </c>
      <c r="F65" s="220">
        <f>D65+E65</f>
        <v>284342110.16</v>
      </c>
      <c r="G65" s="232">
        <v>8531410.75</v>
      </c>
      <c r="H65" s="232">
        <v>4858613.7299999995</v>
      </c>
      <c r="I65" s="221">
        <f>F65-G65</f>
        <v>275810699.41</v>
      </c>
      <c r="J65" s="215"/>
    </row>
    <row r="66" spans="2:9" ht="15" customHeight="1">
      <c r="B66" s="75"/>
      <c r="C66" s="76" t="s">
        <v>44</v>
      </c>
      <c r="D66" s="224"/>
      <c r="E66" s="224"/>
      <c r="F66" s="220">
        <f>D66+E66</f>
        <v>0</v>
      </c>
      <c r="G66" s="224"/>
      <c r="H66" s="224"/>
      <c r="I66" s="221">
        <f>F66-G66</f>
        <v>0</v>
      </c>
    </row>
    <row r="67" spans="2:9" ht="15" customHeight="1">
      <c r="B67" s="75"/>
      <c r="C67" s="76" t="s">
        <v>45</v>
      </c>
      <c r="D67" s="224"/>
      <c r="E67" s="224"/>
      <c r="F67" s="220">
        <f>D67+E67</f>
        <v>0</v>
      </c>
      <c r="G67" s="224"/>
      <c r="H67" s="224"/>
      <c r="I67" s="221">
        <f>F67-G67</f>
        <v>0</v>
      </c>
    </row>
    <row r="68" spans="2:9" ht="15" customHeight="1">
      <c r="B68" s="296" t="s">
        <v>112</v>
      </c>
      <c r="C68" s="297"/>
      <c r="D68" s="217">
        <f aca="true" t="shared" si="16" ref="D68:I68">SUM(D69:D75)</f>
        <v>0</v>
      </c>
      <c r="E68" s="217">
        <f t="shared" si="16"/>
        <v>0</v>
      </c>
      <c r="F68" s="217">
        <f t="shared" si="16"/>
        <v>0</v>
      </c>
      <c r="G68" s="217">
        <f t="shared" si="16"/>
        <v>0</v>
      </c>
      <c r="H68" s="217">
        <f t="shared" si="16"/>
        <v>0</v>
      </c>
      <c r="I68" s="218">
        <f t="shared" si="16"/>
        <v>0</v>
      </c>
    </row>
    <row r="69" spans="2:9" ht="15" customHeight="1">
      <c r="B69" s="75"/>
      <c r="C69" s="76" t="s">
        <v>113</v>
      </c>
      <c r="D69" s="224">
        <v>0</v>
      </c>
      <c r="E69" s="224">
        <v>0</v>
      </c>
      <c r="F69" s="220">
        <f aca="true" t="shared" si="17" ref="F69:F75">D69+E69</f>
        <v>0</v>
      </c>
      <c r="G69" s="224">
        <v>0</v>
      </c>
      <c r="H69" s="224">
        <v>0</v>
      </c>
      <c r="I69" s="221">
        <f aca="true" t="shared" si="18" ref="I69:I75">F69-G69</f>
        <v>0</v>
      </c>
    </row>
    <row r="70" spans="2:9" ht="15" customHeight="1">
      <c r="B70" s="75"/>
      <c r="C70" s="76" t="s">
        <v>46</v>
      </c>
      <c r="D70" s="224">
        <v>0</v>
      </c>
      <c r="E70" s="224">
        <v>0</v>
      </c>
      <c r="F70" s="220">
        <f t="shared" si="17"/>
        <v>0</v>
      </c>
      <c r="G70" s="224">
        <v>0</v>
      </c>
      <c r="H70" s="224">
        <v>0</v>
      </c>
      <c r="I70" s="221">
        <f t="shared" si="18"/>
        <v>0</v>
      </c>
    </row>
    <row r="71" spans="2:9" ht="15" customHeight="1">
      <c r="B71" s="75"/>
      <c r="C71" s="76" t="s">
        <v>47</v>
      </c>
      <c r="D71" s="224">
        <v>0</v>
      </c>
      <c r="E71" s="224">
        <v>0</v>
      </c>
      <c r="F71" s="220">
        <f t="shared" si="17"/>
        <v>0</v>
      </c>
      <c r="G71" s="224">
        <v>0</v>
      </c>
      <c r="H71" s="224">
        <v>0</v>
      </c>
      <c r="I71" s="221">
        <f t="shared" si="18"/>
        <v>0</v>
      </c>
    </row>
    <row r="72" spans="2:9" ht="15" customHeight="1">
      <c r="B72" s="75"/>
      <c r="C72" s="76" t="s">
        <v>48</v>
      </c>
      <c r="D72" s="224">
        <v>0</v>
      </c>
      <c r="E72" s="224">
        <v>0</v>
      </c>
      <c r="F72" s="220">
        <f t="shared" si="17"/>
        <v>0</v>
      </c>
      <c r="G72" s="224">
        <v>0</v>
      </c>
      <c r="H72" s="224">
        <v>0</v>
      </c>
      <c r="I72" s="221">
        <f t="shared" si="18"/>
        <v>0</v>
      </c>
    </row>
    <row r="73" spans="2:9" ht="15" customHeight="1">
      <c r="B73" s="75"/>
      <c r="C73" s="76" t="s">
        <v>114</v>
      </c>
      <c r="D73" s="224">
        <v>0</v>
      </c>
      <c r="E73" s="224">
        <v>0</v>
      </c>
      <c r="F73" s="220">
        <f t="shared" si="17"/>
        <v>0</v>
      </c>
      <c r="G73" s="224">
        <v>0</v>
      </c>
      <c r="H73" s="224">
        <v>0</v>
      </c>
      <c r="I73" s="221">
        <f t="shared" si="18"/>
        <v>0</v>
      </c>
    </row>
    <row r="74" spans="2:9" ht="15" customHeight="1">
      <c r="B74" s="75"/>
      <c r="C74" s="76" t="s">
        <v>49</v>
      </c>
      <c r="D74" s="224">
        <v>0</v>
      </c>
      <c r="E74" s="224">
        <v>0</v>
      </c>
      <c r="F74" s="220">
        <f t="shared" si="17"/>
        <v>0</v>
      </c>
      <c r="G74" s="224">
        <v>0</v>
      </c>
      <c r="H74" s="224">
        <v>0</v>
      </c>
      <c r="I74" s="221">
        <f t="shared" si="18"/>
        <v>0</v>
      </c>
    </row>
    <row r="75" spans="2:9" ht="15" customHeight="1">
      <c r="B75" s="75"/>
      <c r="C75" s="76" t="s">
        <v>50</v>
      </c>
      <c r="D75" s="224">
        <v>0</v>
      </c>
      <c r="E75" s="224">
        <v>0</v>
      </c>
      <c r="F75" s="220">
        <f t="shared" si="17"/>
        <v>0</v>
      </c>
      <c r="G75" s="224">
        <v>0</v>
      </c>
      <c r="H75" s="224">
        <v>0</v>
      </c>
      <c r="I75" s="221">
        <f t="shared" si="18"/>
        <v>0</v>
      </c>
    </row>
    <row r="76" spans="2:9" ht="15" customHeight="1">
      <c r="B76" s="296" t="s">
        <v>3</v>
      </c>
      <c r="C76" s="297"/>
      <c r="D76" s="217">
        <f aca="true" t="shared" si="19" ref="D76:I76">SUM(D77:D79)</f>
        <v>0</v>
      </c>
      <c r="E76" s="217">
        <f t="shared" si="19"/>
        <v>0</v>
      </c>
      <c r="F76" s="217">
        <f t="shared" si="19"/>
        <v>0</v>
      </c>
      <c r="G76" s="217">
        <f t="shared" si="19"/>
        <v>0</v>
      </c>
      <c r="H76" s="217">
        <f t="shared" si="19"/>
        <v>0</v>
      </c>
      <c r="I76" s="218">
        <f t="shared" si="19"/>
        <v>0</v>
      </c>
    </row>
    <row r="77" spans="2:9" ht="15" customHeight="1">
      <c r="B77" s="75"/>
      <c r="C77" s="76" t="s">
        <v>51</v>
      </c>
      <c r="D77" s="224">
        <v>0</v>
      </c>
      <c r="E77" s="224">
        <v>0</v>
      </c>
      <c r="F77" s="220">
        <f>D77+E77</f>
        <v>0</v>
      </c>
      <c r="G77" s="224">
        <v>0</v>
      </c>
      <c r="H77" s="224">
        <v>0</v>
      </c>
      <c r="I77" s="221">
        <f>F77-G77</f>
        <v>0</v>
      </c>
    </row>
    <row r="78" spans="2:9" ht="15" customHeight="1">
      <c r="B78" s="75"/>
      <c r="C78" s="76" t="s">
        <v>4</v>
      </c>
      <c r="D78" s="224">
        <v>0</v>
      </c>
      <c r="E78" s="224">
        <v>0</v>
      </c>
      <c r="F78" s="220">
        <f>D78+E78</f>
        <v>0</v>
      </c>
      <c r="G78" s="224">
        <v>0</v>
      </c>
      <c r="H78" s="224">
        <v>0</v>
      </c>
      <c r="I78" s="221">
        <f>F78-G78</f>
        <v>0</v>
      </c>
    </row>
    <row r="79" spans="2:9" ht="15" customHeight="1">
      <c r="B79" s="75"/>
      <c r="C79" s="76" t="s">
        <v>52</v>
      </c>
      <c r="D79" s="224">
        <v>0</v>
      </c>
      <c r="E79" s="224">
        <v>0</v>
      </c>
      <c r="F79" s="220">
        <f>D79+E79</f>
        <v>0</v>
      </c>
      <c r="G79" s="224">
        <v>0</v>
      </c>
      <c r="H79" s="224">
        <v>0</v>
      </c>
      <c r="I79" s="221">
        <f>F79-G79</f>
        <v>0</v>
      </c>
    </row>
    <row r="80" spans="2:9" ht="15" customHeight="1">
      <c r="B80" s="296" t="s">
        <v>115</v>
      </c>
      <c r="C80" s="297"/>
      <c r="D80" s="217">
        <f aca="true" t="shared" si="20" ref="D80:I80">SUM(D81:D87)</f>
        <v>0</v>
      </c>
      <c r="E80" s="217">
        <f t="shared" si="20"/>
        <v>0</v>
      </c>
      <c r="F80" s="217">
        <f t="shared" si="20"/>
        <v>0</v>
      </c>
      <c r="G80" s="217">
        <f t="shared" si="20"/>
        <v>0</v>
      </c>
      <c r="H80" s="217">
        <f t="shared" si="20"/>
        <v>0</v>
      </c>
      <c r="I80" s="218">
        <f t="shared" si="20"/>
        <v>0</v>
      </c>
    </row>
    <row r="81" spans="2:9" ht="15" customHeight="1">
      <c r="B81" s="75"/>
      <c r="C81" s="76" t="s">
        <v>53</v>
      </c>
      <c r="D81" s="224">
        <v>0</v>
      </c>
      <c r="E81" s="224">
        <v>0</v>
      </c>
      <c r="F81" s="220">
        <f aca="true" t="shared" si="21" ref="F81:F87">D81+E81</f>
        <v>0</v>
      </c>
      <c r="G81" s="224">
        <v>0</v>
      </c>
      <c r="H81" s="224">
        <v>0</v>
      </c>
      <c r="I81" s="221">
        <f aca="true" t="shared" si="22" ref="I81:I87">F81-G81</f>
        <v>0</v>
      </c>
    </row>
    <row r="82" spans="2:9" ht="15" customHeight="1">
      <c r="B82" s="75"/>
      <c r="C82" s="76" t="s">
        <v>54</v>
      </c>
      <c r="D82" s="224">
        <v>0</v>
      </c>
      <c r="E82" s="224">
        <v>0</v>
      </c>
      <c r="F82" s="220">
        <f t="shared" si="21"/>
        <v>0</v>
      </c>
      <c r="G82" s="224">
        <v>0</v>
      </c>
      <c r="H82" s="224">
        <v>0</v>
      </c>
      <c r="I82" s="221">
        <f t="shared" si="22"/>
        <v>0</v>
      </c>
    </row>
    <row r="83" spans="2:9" ht="15" customHeight="1">
      <c r="B83" s="75"/>
      <c r="C83" s="76" t="s">
        <v>55</v>
      </c>
      <c r="D83" s="224">
        <v>0</v>
      </c>
      <c r="E83" s="224">
        <v>0</v>
      </c>
      <c r="F83" s="220">
        <f t="shared" si="21"/>
        <v>0</v>
      </c>
      <c r="G83" s="224">
        <v>0</v>
      </c>
      <c r="H83" s="224">
        <v>0</v>
      </c>
      <c r="I83" s="221">
        <f t="shared" si="22"/>
        <v>0</v>
      </c>
    </row>
    <row r="84" spans="2:9" ht="15" customHeight="1">
      <c r="B84" s="75"/>
      <c r="C84" s="76" t="s">
        <v>56</v>
      </c>
      <c r="D84" s="224">
        <v>0</v>
      </c>
      <c r="E84" s="224">
        <v>0</v>
      </c>
      <c r="F84" s="220">
        <f t="shared" si="21"/>
        <v>0</v>
      </c>
      <c r="G84" s="224">
        <v>0</v>
      </c>
      <c r="H84" s="224">
        <v>0</v>
      </c>
      <c r="I84" s="221">
        <f t="shared" si="22"/>
        <v>0</v>
      </c>
    </row>
    <row r="85" spans="2:9" ht="15" customHeight="1">
      <c r="B85" s="75"/>
      <c r="C85" s="76" t="s">
        <v>58</v>
      </c>
      <c r="D85" s="224">
        <v>0</v>
      </c>
      <c r="E85" s="224">
        <v>0</v>
      </c>
      <c r="F85" s="220">
        <f t="shared" si="21"/>
        <v>0</v>
      </c>
      <c r="G85" s="224">
        <v>0</v>
      </c>
      <c r="H85" s="224">
        <v>0</v>
      </c>
      <c r="I85" s="221">
        <f t="shared" si="22"/>
        <v>0</v>
      </c>
    </row>
    <row r="86" spans="2:9" ht="15" customHeight="1">
      <c r="B86" s="75"/>
      <c r="C86" s="76" t="s">
        <v>57</v>
      </c>
      <c r="D86" s="224">
        <v>0</v>
      </c>
      <c r="E86" s="224">
        <v>0</v>
      </c>
      <c r="F86" s="220">
        <f t="shared" si="21"/>
        <v>0</v>
      </c>
      <c r="G86" s="224">
        <v>0</v>
      </c>
      <c r="H86" s="224">
        <v>0</v>
      </c>
      <c r="I86" s="221">
        <f t="shared" si="22"/>
        <v>0</v>
      </c>
    </row>
    <row r="87" spans="2:9" ht="15" customHeight="1">
      <c r="B87" s="75"/>
      <c r="C87" s="76" t="s">
        <v>59</v>
      </c>
      <c r="D87" s="225">
        <v>0</v>
      </c>
      <c r="E87" s="225">
        <v>0</v>
      </c>
      <c r="F87" s="227">
        <f t="shared" si="21"/>
        <v>0</v>
      </c>
      <c r="G87" s="225">
        <v>0</v>
      </c>
      <c r="H87" s="225">
        <v>0</v>
      </c>
      <c r="I87" s="228">
        <f t="shared" si="22"/>
        <v>0</v>
      </c>
    </row>
    <row r="88" spans="2:9" ht="15">
      <c r="B88" s="75"/>
      <c r="C88" s="76"/>
      <c r="D88" s="225"/>
      <c r="E88" s="225"/>
      <c r="F88" s="227"/>
      <c r="G88" s="225"/>
      <c r="H88" s="225"/>
      <c r="I88" s="228"/>
    </row>
    <row r="89" spans="2:9" ht="18" customHeight="1">
      <c r="B89" s="301" t="s">
        <v>94</v>
      </c>
      <c r="C89" s="302"/>
      <c r="D89" s="229">
        <f aca="true" t="shared" si="23" ref="D89:I89">D11+D20+D31+D42+D53+D64+D68+D76+D80</f>
        <v>1085579779</v>
      </c>
      <c r="E89" s="229">
        <f t="shared" si="23"/>
        <v>300342110.16</v>
      </c>
      <c r="F89" s="229">
        <f t="shared" si="23"/>
        <v>1385921889.16</v>
      </c>
      <c r="G89" s="229">
        <f t="shared" si="23"/>
        <v>106275363.40999998</v>
      </c>
      <c r="H89" s="229">
        <f t="shared" si="23"/>
        <v>96950571.92</v>
      </c>
      <c r="I89" s="229">
        <f t="shared" si="23"/>
        <v>1279646525.7500002</v>
      </c>
    </row>
  </sheetData>
  <sheetProtection/>
  <mergeCells count="17">
    <mergeCell ref="B89:C89"/>
    <mergeCell ref="B2:I2"/>
    <mergeCell ref="B3:I3"/>
    <mergeCell ref="B4:I4"/>
    <mergeCell ref="B42:C42"/>
    <mergeCell ref="B53:C53"/>
    <mergeCell ref="I7:I8"/>
    <mergeCell ref="B64:C64"/>
    <mergeCell ref="B68:C68"/>
    <mergeCell ref="C5:I5"/>
    <mergeCell ref="B76:C76"/>
    <mergeCell ref="B80:C80"/>
    <mergeCell ref="B7:C9"/>
    <mergeCell ref="D7:H7"/>
    <mergeCell ref="B11:C11"/>
    <mergeCell ref="B20:C20"/>
    <mergeCell ref="B31:C3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70" r:id="rId2"/>
  <ignoredErrors>
    <ignoredError sqref="H53" formulaRange="1"/>
    <ignoredError sqref="F68:I8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P47"/>
  <sheetViews>
    <sheetView zoomScalePageLayoutView="0" workbookViewId="0" topLeftCell="A4">
      <selection activeCell="G23" sqref="G23"/>
    </sheetView>
  </sheetViews>
  <sheetFormatPr defaultColWidth="11.421875" defaultRowHeight="15"/>
  <cols>
    <col min="1" max="1" width="17.8515625" style="0" customWidth="1"/>
    <col min="2" max="2" width="38.57421875" style="0" customWidth="1"/>
    <col min="3" max="8" width="16.28125" style="0" customWidth="1"/>
  </cols>
  <sheetData>
    <row r="1" ht="9" customHeight="1"/>
    <row r="2" spans="1:8" ht="15.75">
      <c r="A2" s="261" t="s">
        <v>85</v>
      </c>
      <c r="B2" s="261"/>
      <c r="C2" s="261"/>
      <c r="D2" s="261"/>
      <c r="E2" s="261"/>
      <c r="F2" s="261"/>
      <c r="G2" s="261"/>
      <c r="H2" s="261"/>
    </row>
    <row r="3" spans="1:8" ht="15">
      <c r="A3" s="262" t="s">
        <v>95</v>
      </c>
      <c r="B3" s="262"/>
      <c r="C3" s="262"/>
      <c r="D3" s="262"/>
      <c r="E3" s="262"/>
      <c r="F3" s="262"/>
      <c r="G3" s="262"/>
      <c r="H3" s="262"/>
    </row>
    <row r="4" spans="1:8" ht="15">
      <c r="A4" s="283" t="s">
        <v>148</v>
      </c>
      <c r="B4" s="283"/>
      <c r="C4" s="283"/>
      <c r="D4" s="283"/>
      <c r="E4" s="283"/>
      <c r="F4" s="283"/>
      <c r="G4" s="283"/>
      <c r="H4" s="283"/>
    </row>
    <row r="5" spans="1:16" ht="15">
      <c r="A5" s="266" t="str">
        <f>'Eg-Clasificación Económ.'!A4:G4</f>
        <v>AL 31 DE ENERO DE 2016</v>
      </c>
      <c r="B5" s="266"/>
      <c r="C5" s="266"/>
      <c r="D5" s="266"/>
      <c r="E5" s="266"/>
      <c r="F5" s="266"/>
      <c r="G5" s="266"/>
      <c r="H5" s="266"/>
      <c r="J5" s="50"/>
      <c r="K5" s="50"/>
      <c r="L5" s="50"/>
      <c r="M5" s="50"/>
      <c r="N5" s="50"/>
      <c r="O5" s="50"/>
      <c r="P5" s="50"/>
    </row>
    <row r="6" ht="15.75" customHeight="1"/>
    <row r="7" spans="1:8" ht="20.25" customHeight="1">
      <c r="A7" s="290" t="s">
        <v>60</v>
      </c>
      <c r="B7" s="298"/>
      <c r="C7" s="306" t="s">
        <v>87</v>
      </c>
      <c r="D7" s="306"/>
      <c r="E7" s="306"/>
      <c r="F7" s="306"/>
      <c r="G7" s="306"/>
      <c r="H7" s="307" t="s">
        <v>88</v>
      </c>
    </row>
    <row r="8" spans="1:8" ht="26.25" customHeight="1">
      <c r="A8" s="291"/>
      <c r="B8" s="256"/>
      <c r="C8" s="184" t="s">
        <v>89</v>
      </c>
      <c r="D8" s="90" t="s">
        <v>90</v>
      </c>
      <c r="E8" s="184" t="s">
        <v>67</v>
      </c>
      <c r="F8" s="184" t="s">
        <v>68</v>
      </c>
      <c r="G8" s="184" t="s">
        <v>91</v>
      </c>
      <c r="H8" s="308"/>
    </row>
    <row r="9" spans="1:8" ht="15" hidden="1">
      <c r="A9" s="292"/>
      <c r="B9" s="299"/>
      <c r="C9" s="185">
        <v>1</v>
      </c>
      <c r="D9" s="185">
        <v>2</v>
      </c>
      <c r="E9" s="185" t="s">
        <v>92</v>
      </c>
      <c r="F9" s="185">
        <v>4</v>
      </c>
      <c r="G9" s="185">
        <v>5</v>
      </c>
      <c r="H9" s="92" t="s">
        <v>93</v>
      </c>
    </row>
    <row r="10" spans="1:8" ht="10.5" customHeight="1">
      <c r="A10" s="183"/>
      <c r="B10" s="87"/>
      <c r="C10" s="88"/>
      <c r="D10" s="88"/>
      <c r="E10" s="88"/>
      <c r="F10" s="88"/>
      <c r="G10" s="88"/>
      <c r="H10" s="88"/>
    </row>
    <row r="11" spans="1:8" ht="15">
      <c r="A11" s="311" t="s">
        <v>117</v>
      </c>
      <c r="B11" s="312"/>
      <c r="C11" s="138">
        <f aca="true" t="shared" si="0" ref="C11:H11">SUM(C12:C19)</f>
        <v>0</v>
      </c>
      <c r="D11" s="138">
        <f t="shared" si="0"/>
        <v>0</v>
      </c>
      <c r="E11" s="139">
        <f t="shared" si="0"/>
        <v>0</v>
      </c>
      <c r="F11" s="138">
        <f t="shared" si="0"/>
        <v>0</v>
      </c>
      <c r="G11" s="138">
        <f t="shared" si="0"/>
        <v>0</v>
      </c>
      <c r="H11" s="139">
        <f t="shared" si="0"/>
        <v>0</v>
      </c>
    </row>
    <row r="12" spans="1:8" ht="15">
      <c r="A12" s="309" t="s">
        <v>118</v>
      </c>
      <c r="B12" s="310"/>
      <c r="C12" s="140"/>
      <c r="D12" s="140"/>
      <c r="E12" s="141">
        <f>IF(AND(C12&gt;=0,D12&gt;=0),(C12+D12),"-")</f>
        <v>0</v>
      </c>
      <c r="F12" s="140"/>
      <c r="G12" s="140"/>
      <c r="H12" s="141">
        <f>IF(AND(E12&gt;=0,F12&gt;=0),(E12-F12),"-")</f>
        <v>0</v>
      </c>
    </row>
    <row r="13" spans="1:8" ht="15">
      <c r="A13" s="309" t="s">
        <v>119</v>
      </c>
      <c r="B13" s="310"/>
      <c r="C13" s="140"/>
      <c r="D13" s="140"/>
      <c r="E13" s="141">
        <f aca="true" t="shared" si="1" ref="E13:E19">IF(AND(C13&gt;=0,D13&gt;=0),(C13+D13),"-")</f>
        <v>0</v>
      </c>
      <c r="F13" s="140"/>
      <c r="G13" s="140"/>
      <c r="H13" s="141">
        <f aca="true" t="shared" si="2" ref="H13:H18">IF(AND(E13&gt;=0,F13&gt;=0),(E13-F13),"-")</f>
        <v>0</v>
      </c>
    </row>
    <row r="14" spans="1:8" ht="15">
      <c r="A14" s="309" t="s">
        <v>120</v>
      </c>
      <c r="B14" s="310"/>
      <c r="C14" s="140"/>
      <c r="D14" s="140"/>
      <c r="E14" s="141">
        <f t="shared" si="1"/>
        <v>0</v>
      </c>
      <c r="F14" s="140"/>
      <c r="G14" s="140"/>
      <c r="H14" s="141">
        <f t="shared" si="2"/>
        <v>0</v>
      </c>
    </row>
    <row r="15" spans="1:8" ht="15">
      <c r="A15" s="309" t="s">
        <v>121</v>
      </c>
      <c r="B15" s="310"/>
      <c r="C15" s="140"/>
      <c r="D15" s="140"/>
      <c r="E15" s="141">
        <f t="shared" si="1"/>
        <v>0</v>
      </c>
      <c r="F15" s="140"/>
      <c r="G15" s="140"/>
      <c r="H15" s="141">
        <f t="shared" si="2"/>
        <v>0</v>
      </c>
    </row>
    <row r="16" spans="1:8" ht="15">
      <c r="A16" s="309" t="s">
        <v>122</v>
      </c>
      <c r="B16" s="310"/>
      <c r="C16" s="140"/>
      <c r="D16" s="140"/>
      <c r="E16" s="141">
        <f t="shared" si="1"/>
        <v>0</v>
      </c>
      <c r="F16" s="140"/>
      <c r="G16" s="140"/>
      <c r="H16" s="141">
        <f t="shared" si="2"/>
        <v>0</v>
      </c>
    </row>
    <row r="17" spans="1:8" ht="15">
      <c r="A17" s="309" t="s">
        <v>123</v>
      </c>
      <c r="B17" s="310"/>
      <c r="C17" s="140"/>
      <c r="D17" s="140"/>
      <c r="E17" s="141">
        <f t="shared" si="1"/>
        <v>0</v>
      </c>
      <c r="F17" s="140"/>
      <c r="G17" s="140"/>
      <c r="H17" s="141">
        <f t="shared" si="2"/>
        <v>0</v>
      </c>
    </row>
    <row r="18" spans="1:8" ht="15">
      <c r="A18" s="309" t="s">
        <v>124</v>
      </c>
      <c r="B18" s="310"/>
      <c r="C18" s="140"/>
      <c r="D18" s="140"/>
      <c r="E18" s="141">
        <f t="shared" si="1"/>
        <v>0</v>
      </c>
      <c r="F18" s="140"/>
      <c r="G18" s="140"/>
      <c r="H18" s="141">
        <f t="shared" si="2"/>
        <v>0</v>
      </c>
    </row>
    <row r="19" spans="1:8" ht="15">
      <c r="A19" s="309" t="s">
        <v>125</v>
      </c>
      <c r="B19" s="310"/>
      <c r="C19" s="140"/>
      <c r="D19" s="140"/>
      <c r="E19" s="141">
        <f t="shared" si="1"/>
        <v>0</v>
      </c>
      <c r="F19" s="140"/>
      <c r="G19" s="140"/>
      <c r="H19" s="141">
        <f>IF(AND(E19&gt;=0,F19&gt;=0),(E19-F19),"-")</f>
        <v>0</v>
      </c>
    </row>
    <row r="20" spans="1:8" ht="15">
      <c r="A20" s="182"/>
      <c r="B20" s="142"/>
      <c r="C20" s="143"/>
      <c r="D20" s="143"/>
      <c r="E20" s="143"/>
      <c r="F20" s="143"/>
      <c r="G20" s="143"/>
      <c r="H20" s="143"/>
    </row>
    <row r="21" spans="1:8" ht="15">
      <c r="A21" s="311" t="s">
        <v>126</v>
      </c>
      <c r="B21" s="312"/>
      <c r="C21" s="138">
        <f aca="true" t="shared" si="3" ref="C21:H21">SUM(C22:C28)</f>
        <v>1085579779</v>
      </c>
      <c r="D21" s="138">
        <f t="shared" si="3"/>
        <v>300342110.16</v>
      </c>
      <c r="E21" s="139">
        <f t="shared" si="3"/>
        <v>1385921889.16</v>
      </c>
      <c r="F21" s="138">
        <f t="shared" si="3"/>
        <v>106275363.41</v>
      </c>
      <c r="G21" s="138">
        <f t="shared" si="3"/>
        <v>96950571.92</v>
      </c>
      <c r="H21" s="139">
        <f t="shared" si="3"/>
        <v>1279646525.75</v>
      </c>
    </row>
    <row r="22" spans="1:8" ht="15">
      <c r="A22" s="309" t="s">
        <v>127</v>
      </c>
      <c r="B22" s="310"/>
      <c r="C22" s="144">
        <v>1085579779</v>
      </c>
      <c r="D22" s="144">
        <v>300342110.16</v>
      </c>
      <c r="E22" s="141">
        <f>+C22+D22</f>
        <v>1385921889.16</v>
      </c>
      <c r="F22" s="144">
        <v>106275363.41</v>
      </c>
      <c r="G22" s="144">
        <v>96950571.92</v>
      </c>
      <c r="H22" s="141">
        <f>IF(AND(E22&gt;=0,F22&gt;=0),(E22-F22),"-")</f>
        <v>1279646525.75</v>
      </c>
    </row>
    <row r="23" spans="1:8" ht="15">
      <c r="A23" s="309" t="s">
        <v>128</v>
      </c>
      <c r="B23" s="310"/>
      <c r="C23" s="144"/>
      <c r="D23" s="144"/>
      <c r="E23" s="141">
        <f aca="true" t="shared" si="4" ref="E23:E39">IF(AND(C23&gt;=0,D23&gt;=0),(C23+D23),"-")</f>
        <v>0</v>
      </c>
      <c r="F23" s="144"/>
      <c r="G23" s="144"/>
      <c r="H23" s="141">
        <f aca="true" t="shared" si="5" ref="H23:H28">IF(AND(E23&gt;=0,F23&gt;=0),(E23-F23),"-")</f>
        <v>0</v>
      </c>
    </row>
    <row r="24" spans="1:8" ht="15">
      <c r="A24" s="309" t="s">
        <v>129</v>
      </c>
      <c r="B24" s="310"/>
      <c r="C24" s="144"/>
      <c r="D24" s="144"/>
      <c r="E24" s="141">
        <f t="shared" si="4"/>
        <v>0</v>
      </c>
      <c r="F24" s="144"/>
      <c r="G24" s="144"/>
      <c r="H24" s="141">
        <f t="shared" si="5"/>
        <v>0</v>
      </c>
    </row>
    <row r="25" spans="1:8" ht="15">
      <c r="A25" s="309" t="s">
        <v>130</v>
      </c>
      <c r="B25" s="310"/>
      <c r="C25" s="144"/>
      <c r="D25" s="144"/>
      <c r="E25" s="141">
        <f t="shared" si="4"/>
        <v>0</v>
      </c>
      <c r="F25" s="144"/>
      <c r="G25" s="144"/>
      <c r="H25" s="141">
        <f t="shared" si="5"/>
        <v>0</v>
      </c>
    </row>
    <row r="26" spans="1:8" ht="15">
      <c r="A26" s="309" t="s">
        <v>131</v>
      </c>
      <c r="B26" s="310"/>
      <c r="C26" s="144"/>
      <c r="D26" s="144"/>
      <c r="E26" s="141">
        <f t="shared" si="4"/>
        <v>0</v>
      </c>
      <c r="F26" s="144"/>
      <c r="G26" s="144"/>
      <c r="H26" s="141">
        <f t="shared" si="5"/>
        <v>0</v>
      </c>
    </row>
    <row r="27" spans="1:8" ht="15">
      <c r="A27" s="309" t="s">
        <v>132</v>
      </c>
      <c r="B27" s="310"/>
      <c r="C27" s="144"/>
      <c r="D27" s="144"/>
      <c r="E27" s="141">
        <f t="shared" si="4"/>
        <v>0</v>
      </c>
      <c r="F27" s="144"/>
      <c r="G27" s="144"/>
      <c r="H27" s="141">
        <f t="shared" si="5"/>
        <v>0</v>
      </c>
    </row>
    <row r="28" spans="1:8" ht="15">
      <c r="A28" s="309" t="s">
        <v>133</v>
      </c>
      <c r="B28" s="310"/>
      <c r="C28" s="144"/>
      <c r="D28" s="144"/>
      <c r="E28" s="141">
        <f t="shared" si="4"/>
        <v>0</v>
      </c>
      <c r="F28" s="144"/>
      <c r="G28" s="144"/>
      <c r="H28" s="141">
        <f t="shared" si="5"/>
        <v>0</v>
      </c>
    </row>
    <row r="29" spans="1:8" ht="15">
      <c r="A29" s="182"/>
      <c r="B29" s="142"/>
      <c r="C29" s="145"/>
      <c r="D29" s="145"/>
      <c r="E29" s="143"/>
      <c r="F29" s="145"/>
      <c r="G29" s="145"/>
      <c r="H29" s="145"/>
    </row>
    <row r="30" spans="1:8" ht="15" customHeight="1">
      <c r="A30" s="311" t="s">
        <v>134</v>
      </c>
      <c r="B30" s="312"/>
      <c r="C30" s="138">
        <f aca="true" t="shared" si="6" ref="C30:H30">SUM(C31:C39)</f>
        <v>0</v>
      </c>
      <c r="D30" s="138">
        <f t="shared" si="6"/>
        <v>0</v>
      </c>
      <c r="E30" s="139">
        <f t="shared" si="6"/>
        <v>0</v>
      </c>
      <c r="F30" s="138">
        <f t="shared" si="6"/>
        <v>0</v>
      </c>
      <c r="G30" s="138">
        <f t="shared" si="6"/>
        <v>0</v>
      </c>
      <c r="H30" s="139">
        <f t="shared" si="6"/>
        <v>0</v>
      </c>
    </row>
    <row r="31" spans="1:8" ht="15">
      <c r="A31" s="309" t="s">
        <v>135</v>
      </c>
      <c r="B31" s="310"/>
      <c r="C31" s="144"/>
      <c r="D31" s="144"/>
      <c r="E31" s="141">
        <f t="shared" si="4"/>
        <v>0</v>
      </c>
      <c r="F31" s="144"/>
      <c r="G31" s="144"/>
      <c r="H31" s="141">
        <f aca="true" t="shared" si="7" ref="H31:H39">IF(AND(E31&gt;=0,F31&gt;=0),(E31-F31),"-")</f>
        <v>0</v>
      </c>
    </row>
    <row r="32" spans="1:8" ht="15">
      <c r="A32" s="309" t="s">
        <v>136</v>
      </c>
      <c r="B32" s="310"/>
      <c r="C32" s="144"/>
      <c r="D32" s="144"/>
      <c r="E32" s="141">
        <f t="shared" si="4"/>
        <v>0</v>
      </c>
      <c r="F32" s="144"/>
      <c r="G32" s="144"/>
      <c r="H32" s="141">
        <f t="shared" si="7"/>
        <v>0</v>
      </c>
    </row>
    <row r="33" spans="1:8" ht="15">
      <c r="A33" s="309" t="s">
        <v>137</v>
      </c>
      <c r="B33" s="310"/>
      <c r="C33" s="144"/>
      <c r="D33" s="144"/>
      <c r="E33" s="141">
        <f t="shared" si="4"/>
        <v>0</v>
      </c>
      <c r="F33" s="144"/>
      <c r="G33" s="144"/>
      <c r="H33" s="141">
        <f t="shared" si="7"/>
        <v>0</v>
      </c>
    </row>
    <row r="34" spans="1:8" ht="15">
      <c r="A34" s="309" t="s">
        <v>138</v>
      </c>
      <c r="B34" s="310"/>
      <c r="C34" s="144"/>
      <c r="D34" s="144"/>
      <c r="E34" s="141">
        <f t="shared" si="4"/>
        <v>0</v>
      </c>
      <c r="F34" s="144"/>
      <c r="G34" s="144"/>
      <c r="H34" s="141">
        <f t="shared" si="7"/>
        <v>0</v>
      </c>
    </row>
    <row r="35" spans="1:8" ht="15">
      <c r="A35" s="309" t="s">
        <v>139</v>
      </c>
      <c r="B35" s="310"/>
      <c r="C35" s="144"/>
      <c r="D35" s="144"/>
      <c r="E35" s="141">
        <f t="shared" si="4"/>
        <v>0</v>
      </c>
      <c r="F35" s="144"/>
      <c r="G35" s="144"/>
      <c r="H35" s="141">
        <f t="shared" si="7"/>
        <v>0</v>
      </c>
    </row>
    <row r="36" spans="1:8" ht="15">
      <c r="A36" s="309" t="s">
        <v>140</v>
      </c>
      <c r="B36" s="310"/>
      <c r="C36" s="144"/>
      <c r="D36" s="144"/>
      <c r="E36" s="141">
        <f t="shared" si="4"/>
        <v>0</v>
      </c>
      <c r="F36" s="144"/>
      <c r="G36" s="144"/>
      <c r="H36" s="141">
        <f t="shared" si="7"/>
        <v>0</v>
      </c>
    </row>
    <row r="37" spans="1:8" ht="15">
      <c r="A37" s="309" t="s">
        <v>141</v>
      </c>
      <c r="B37" s="310"/>
      <c r="C37" s="144"/>
      <c r="D37" s="144"/>
      <c r="E37" s="141">
        <f t="shared" si="4"/>
        <v>0</v>
      </c>
      <c r="F37" s="144"/>
      <c r="G37" s="144"/>
      <c r="H37" s="141">
        <f t="shared" si="7"/>
        <v>0</v>
      </c>
    </row>
    <row r="38" spans="1:8" ht="15">
      <c r="A38" s="309" t="s">
        <v>142</v>
      </c>
      <c r="B38" s="310"/>
      <c r="C38" s="144"/>
      <c r="D38" s="144"/>
      <c r="E38" s="141">
        <f t="shared" si="4"/>
        <v>0</v>
      </c>
      <c r="F38" s="144"/>
      <c r="G38" s="144"/>
      <c r="H38" s="141">
        <f t="shared" si="7"/>
        <v>0</v>
      </c>
    </row>
    <row r="39" spans="1:8" ht="15">
      <c r="A39" s="309" t="s">
        <v>143</v>
      </c>
      <c r="B39" s="310"/>
      <c r="C39" s="144"/>
      <c r="D39" s="144"/>
      <c r="E39" s="141">
        <f t="shared" si="4"/>
        <v>0</v>
      </c>
      <c r="F39" s="144"/>
      <c r="G39" s="144"/>
      <c r="H39" s="141">
        <f t="shared" si="7"/>
        <v>0</v>
      </c>
    </row>
    <row r="40" spans="1:8" ht="15">
      <c r="A40" s="182"/>
      <c r="B40" s="142"/>
      <c r="C40" s="145"/>
      <c r="D40" s="145"/>
      <c r="E40" s="145"/>
      <c r="F40" s="145"/>
      <c r="G40" s="145"/>
      <c r="H40" s="145"/>
    </row>
    <row r="41" spans="1:8" ht="15" customHeight="1">
      <c r="A41" s="311" t="s">
        <v>144</v>
      </c>
      <c r="B41" s="312"/>
      <c r="C41" s="138">
        <f aca="true" t="shared" si="8" ref="C41:H41">SUM(C42:C45)</f>
        <v>0</v>
      </c>
      <c r="D41" s="138">
        <f t="shared" si="8"/>
        <v>0</v>
      </c>
      <c r="E41" s="139">
        <f t="shared" si="8"/>
        <v>0</v>
      </c>
      <c r="F41" s="138">
        <f t="shared" si="8"/>
        <v>0</v>
      </c>
      <c r="G41" s="138">
        <f t="shared" si="8"/>
        <v>0</v>
      </c>
      <c r="H41" s="139">
        <f t="shared" si="8"/>
        <v>0</v>
      </c>
    </row>
    <row r="42" spans="1:8" ht="15">
      <c r="A42" s="309" t="s">
        <v>145</v>
      </c>
      <c r="B42" s="310"/>
      <c r="C42" s="144"/>
      <c r="D42" s="144"/>
      <c r="E42" s="141">
        <f>IF(AND(C42&gt;=0,D42&gt;=0),(C42+D42),"-")</f>
        <v>0</v>
      </c>
      <c r="F42" s="144"/>
      <c r="G42" s="144"/>
      <c r="H42" s="141">
        <f>IF(AND(E42&gt;=0,F42&gt;=0),(E42-F42),"-")</f>
        <v>0</v>
      </c>
    </row>
    <row r="43" spans="1:8" ht="24.75" customHeight="1">
      <c r="A43" s="313" t="s">
        <v>200</v>
      </c>
      <c r="B43" s="314"/>
      <c r="C43" s="144"/>
      <c r="D43" s="144"/>
      <c r="E43" s="141">
        <f>IF(AND(C43&gt;=0,D43&gt;=0),(C43+D43),"-")</f>
        <v>0</v>
      </c>
      <c r="F43" s="144"/>
      <c r="G43" s="144"/>
      <c r="H43" s="141">
        <f>IF(AND(E43&gt;=0,F43&gt;=0),(E43-F43),"-")</f>
        <v>0</v>
      </c>
    </row>
    <row r="44" spans="1:8" ht="15">
      <c r="A44" s="309" t="s">
        <v>146</v>
      </c>
      <c r="B44" s="310"/>
      <c r="C44" s="144"/>
      <c r="D44" s="144"/>
      <c r="E44" s="141">
        <f>IF(AND(C44&gt;=0,D44&gt;=0),(C44+D44),"-")</f>
        <v>0</v>
      </c>
      <c r="F44" s="144"/>
      <c r="G44" s="144"/>
      <c r="H44" s="141">
        <f>IF(AND(E44&gt;=0,F44&gt;=0),(E44-F44),"-")</f>
        <v>0</v>
      </c>
    </row>
    <row r="45" spans="1:8" ht="15">
      <c r="A45" s="309" t="s">
        <v>147</v>
      </c>
      <c r="B45" s="310"/>
      <c r="C45" s="144"/>
      <c r="D45" s="144"/>
      <c r="E45" s="141">
        <f>IF(AND(C45&gt;=0,D45&gt;=0),(C45+D45),"-")</f>
        <v>0</v>
      </c>
      <c r="F45" s="144"/>
      <c r="G45" s="144"/>
      <c r="H45" s="141">
        <f>IF(AND(E45&gt;=0,F45&gt;=0),(E45-F45),"-")</f>
        <v>0</v>
      </c>
    </row>
    <row r="46" spans="1:8" ht="9.75" customHeight="1">
      <c r="A46" s="146"/>
      <c r="B46" s="147"/>
      <c r="C46" s="148"/>
      <c r="D46" s="148"/>
      <c r="E46" s="148"/>
      <c r="F46" s="148"/>
      <c r="G46" s="148"/>
      <c r="H46" s="148"/>
    </row>
    <row r="47" spans="1:8" ht="21" customHeight="1">
      <c r="A47" s="305" t="s">
        <v>94</v>
      </c>
      <c r="B47" s="305"/>
      <c r="C47" s="133">
        <f aca="true" t="shared" si="9" ref="C47:H47">SUM(C11,C21,C30,C41)</f>
        <v>1085579779</v>
      </c>
      <c r="D47" s="133">
        <f t="shared" si="9"/>
        <v>300342110.16</v>
      </c>
      <c r="E47" s="133">
        <f t="shared" si="9"/>
        <v>1385921889.16</v>
      </c>
      <c r="F47" s="133">
        <f t="shared" si="9"/>
        <v>106275363.41</v>
      </c>
      <c r="G47" s="133">
        <f t="shared" si="9"/>
        <v>96950571.92</v>
      </c>
      <c r="H47" s="133">
        <f t="shared" si="9"/>
        <v>1279646525.75</v>
      </c>
    </row>
  </sheetData>
  <sheetProtection/>
  <mergeCells count="40">
    <mergeCell ref="A41:B41"/>
    <mergeCell ref="A42:B42"/>
    <mergeCell ref="A43:B43"/>
    <mergeCell ref="A44:B44"/>
    <mergeCell ref="A45:B45"/>
    <mergeCell ref="A2:H2"/>
    <mergeCell ref="A3:H3"/>
    <mergeCell ref="A4:H4"/>
    <mergeCell ref="A5:H5"/>
    <mergeCell ref="A35:B35"/>
    <mergeCell ref="A36:B36"/>
    <mergeCell ref="A37:B37"/>
    <mergeCell ref="A38:B38"/>
    <mergeCell ref="A39:B39"/>
    <mergeCell ref="A7:B9"/>
    <mergeCell ref="A14:B14"/>
    <mergeCell ref="A23:B23"/>
    <mergeCell ref="A34:B34"/>
    <mergeCell ref="A28:B28"/>
    <mergeCell ref="A30:B30"/>
    <mergeCell ref="A13:B13"/>
    <mergeCell ref="A31:B31"/>
    <mergeCell ref="A32:B32"/>
    <mergeCell ref="A33:B33"/>
    <mergeCell ref="A21:B21"/>
    <mergeCell ref="A22:B22"/>
    <mergeCell ref="A24:B24"/>
    <mergeCell ref="A25:B25"/>
    <mergeCell ref="A26:B26"/>
    <mergeCell ref="A27:B27"/>
    <mergeCell ref="A47:B47"/>
    <mergeCell ref="C7:G7"/>
    <mergeCell ref="H7:H8"/>
    <mergeCell ref="A15:B15"/>
    <mergeCell ref="A16:B16"/>
    <mergeCell ref="A17:B17"/>
    <mergeCell ref="A18:B18"/>
    <mergeCell ref="A19:B19"/>
    <mergeCell ref="A11:B11"/>
    <mergeCell ref="A12:B1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7" r:id="rId2"/>
  <ignoredErrors>
    <ignoredError sqref="C30:H30 C41:H41 C21:H21 C11:H1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4:K68"/>
  <sheetViews>
    <sheetView zoomScalePageLayoutView="0" workbookViewId="0" topLeftCell="A46">
      <selection activeCell="H12" sqref="H12"/>
    </sheetView>
  </sheetViews>
  <sheetFormatPr defaultColWidth="11.421875" defaultRowHeight="15"/>
  <cols>
    <col min="1" max="1" width="43.00390625" style="0" customWidth="1"/>
    <col min="2" max="2" width="28.57421875" style="0" customWidth="1"/>
    <col min="3" max="4" width="15.7109375" style="0" customWidth="1"/>
    <col min="5" max="5" width="28.57421875" style="0" customWidth="1"/>
    <col min="8" max="8" width="13.8515625" style="0" customWidth="1"/>
    <col min="9" max="9" width="28.7109375" style="0" customWidth="1"/>
    <col min="10" max="10" width="23.00390625" style="0" customWidth="1"/>
    <col min="11" max="11" width="21.28125" style="0" customWidth="1"/>
  </cols>
  <sheetData>
    <row r="4" spans="1:5" ht="15.75">
      <c r="A4" s="261" t="s">
        <v>85</v>
      </c>
      <c r="B4" s="261"/>
      <c r="C4" s="261"/>
      <c r="D4" s="261"/>
      <c r="E4" s="261"/>
    </row>
    <row r="5" spans="1:5" ht="15">
      <c r="A5" s="262" t="s">
        <v>61</v>
      </c>
      <c r="B5" s="262"/>
      <c r="C5" s="262"/>
      <c r="D5" s="262"/>
      <c r="E5" s="262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.75">
      <c r="A8" s="3"/>
      <c r="B8" s="3"/>
      <c r="C8" s="3"/>
      <c r="D8" s="3"/>
      <c r="E8" s="3"/>
    </row>
    <row r="9" spans="1:5" ht="15">
      <c r="A9" s="262" t="s">
        <v>162</v>
      </c>
      <c r="B9" s="262"/>
      <c r="C9" s="262"/>
      <c r="D9" s="262"/>
      <c r="E9" s="262"/>
    </row>
    <row r="10" spans="1:8" ht="15">
      <c r="A10" s="266" t="str">
        <f>'Eg-Clasificación Adva'!A4:G4</f>
        <v>AL 31 DE ENERO DE 2016</v>
      </c>
      <c r="B10" s="266"/>
      <c r="C10" s="266"/>
      <c r="D10" s="266"/>
      <c r="E10" s="266"/>
      <c r="F10" s="50"/>
      <c r="G10" s="50"/>
      <c r="H10" s="50"/>
    </row>
    <row r="12" spans="1:5" ht="28.5" customHeight="1">
      <c r="A12" s="120" t="s">
        <v>160</v>
      </c>
      <c r="B12" s="116" t="s">
        <v>163</v>
      </c>
      <c r="C12" s="323" t="s">
        <v>149</v>
      </c>
      <c r="D12" s="324"/>
      <c r="E12" s="116" t="s">
        <v>150</v>
      </c>
    </row>
    <row r="13" spans="1:5" ht="15">
      <c r="A13" s="121"/>
      <c r="B13" s="117" t="s">
        <v>151</v>
      </c>
      <c r="C13" s="325" t="s">
        <v>152</v>
      </c>
      <c r="D13" s="326"/>
      <c r="E13" s="117" t="s">
        <v>153</v>
      </c>
    </row>
    <row r="14" spans="1:5" ht="21.75" customHeight="1">
      <c r="A14" s="335" t="s">
        <v>159</v>
      </c>
      <c r="B14" s="336"/>
      <c r="C14" s="336"/>
      <c r="D14" s="336"/>
      <c r="E14" s="337"/>
    </row>
    <row r="15" spans="1:5" ht="15">
      <c r="A15" s="100" t="s">
        <v>154</v>
      </c>
      <c r="B15" s="101"/>
      <c r="C15" s="102"/>
      <c r="D15" s="118"/>
      <c r="E15" s="103"/>
    </row>
    <row r="16" spans="1:5" ht="15">
      <c r="A16" s="94"/>
      <c r="B16" s="104"/>
      <c r="C16" s="105"/>
      <c r="D16" s="118"/>
      <c r="E16" s="106">
        <f>IF(AND(B16&gt;=0,D16&gt;=0),(B16-D16),"-")</f>
        <v>0</v>
      </c>
    </row>
    <row r="17" spans="1:5" ht="15">
      <c r="A17" s="94"/>
      <c r="B17" s="104"/>
      <c r="C17" s="105"/>
      <c r="D17" s="118"/>
      <c r="E17" s="106">
        <f>IF(AND(B17&gt;=0,D17&gt;=0),(B17-D17),"-")</f>
        <v>0</v>
      </c>
    </row>
    <row r="18" spans="1:5" ht="15">
      <c r="A18" s="93"/>
      <c r="B18" s="104"/>
      <c r="C18" s="105"/>
      <c r="D18" s="118"/>
      <c r="E18" s="106">
        <f>IF(AND(B18&gt;=0,D18&gt;=0),(B18-D18),"-")</f>
        <v>0</v>
      </c>
    </row>
    <row r="19" spans="1:5" ht="15">
      <c r="A19" s="94"/>
      <c r="B19" s="104"/>
      <c r="C19" s="105"/>
      <c r="D19" s="118"/>
      <c r="E19" s="106">
        <f>IF(AND(B19&gt;=0,D19&gt;=0),(B19-D19),"-")</f>
        <v>0</v>
      </c>
    </row>
    <row r="20" spans="1:5" ht="15">
      <c r="A20" s="94"/>
      <c r="B20" s="104"/>
      <c r="C20" s="105"/>
      <c r="D20" s="118"/>
      <c r="E20" s="106">
        <f>IF(AND(B20&gt;=0,D20&gt;=0),(B20-D20),"-")</f>
        <v>0</v>
      </c>
    </row>
    <row r="21" spans="1:5" ht="15">
      <c r="A21" s="96" t="s">
        <v>155</v>
      </c>
      <c r="B21" s="107">
        <f>SUM(B15:B20)</f>
        <v>0</v>
      </c>
      <c r="C21" s="108"/>
      <c r="D21" s="119">
        <f>SUM(D15:D20)</f>
        <v>0</v>
      </c>
      <c r="E21" s="107">
        <f>SUM(E15:E20)</f>
        <v>0</v>
      </c>
    </row>
    <row r="22" spans="1:5" ht="15">
      <c r="A22" s="99"/>
      <c r="B22" s="109"/>
      <c r="C22" s="114"/>
      <c r="D22" s="115"/>
      <c r="E22" s="109"/>
    </row>
    <row r="23" spans="1:5" ht="22.5" customHeight="1">
      <c r="A23" s="333" t="s">
        <v>156</v>
      </c>
      <c r="B23" s="334"/>
      <c r="C23" s="334"/>
      <c r="D23" s="334"/>
      <c r="E23" s="334"/>
    </row>
    <row r="24" spans="1:5" ht="15">
      <c r="A24" s="94"/>
      <c r="B24" s="104"/>
      <c r="C24" s="105"/>
      <c r="D24" s="118"/>
      <c r="E24" s="106"/>
    </row>
    <row r="25" spans="1:5" ht="15">
      <c r="A25" s="94"/>
      <c r="B25" s="104"/>
      <c r="C25" s="105"/>
      <c r="D25" s="118"/>
      <c r="E25" s="106">
        <f>IF(AND(B25&gt;=0,D25&gt;=0),(B25-D25),"-")</f>
        <v>0</v>
      </c>
    </row>
    <row r="26" spans="1:5" ht="15">
      <c r="A26" s="94"/>
      <c r="B26" s="104"/>
      <c r="C26" s="105"/>
      <c r="D26" s="118"/>
      <c r="E26" s="106">
        <f>IF(AND(B26&gt;=0,D26&gt;=0),(B26-D26),"-")</f>
        <v>0</v>
      </c>
    </row>
    <row r="27" spans="1:5" ht="15">
      <c r="A27" s="94"/>
      <c r="B27" s="104"/>
      <c r="C27" s="105"/>
      <c r="D27" s="118"/>
      <c r="E27" s="106">
        <f>IF(AND(B27&gt;=0,D27&gt;=0),(B27-D27),"-")</f>
        <v>0</v>
      </c>
    </row>
    <row r="28" spans="1:5" ht="15">
      <c r="A28" s="94"/>
      <c r="B28" s="104"/>
      <c r="C28" s="105"/>
      <c r="D28" s="118"/>
      <c r="E28" s="106">
        <f>IF(AND(B28&gt;=0,D28&gt;=0),(B28-D28),"-")</f>
        <v>0</v>
      </c>
    </row>
    <row r="29" spans="1:5" ht="15">
      <c r="A29" s="94"/>
      <c r="B29" s="104"/>
      <c r="C29" s="105"/>
      <c r="D29" s="118"/>
      <c r="E29" s="106">
        <f>IF(AND(B29&gt;=0,D29&gt;=0),(B29-D29),"-")</f>
        <v>0</v>
      </c>
    </row>
    <row r="30" spans="1:5" ht="15">
      <c r="A30" s="96" t="s">
        <v>157</v>
      </c>
      <c r="B30" s="107">
        <f>SUM(B24:B29)</f>
        <v>0</v>
      </c>
      <c r="C30" s="108"/>
      <c r="D30" s="119">
        <f>SUM(D24:D29)</f>
        <v>0</v>
      </c>
      <c r="E30" s="110">
        <f>SUM(E24:E29)</f>
        <v>0</v>
      </c>
    </row>
    <row r="31" spans="1:5" ht="15">
      <c r="A31" s="95"/>
      <c r="B31" s="111"/>
      <c r="C31" s="111"/>
      <c r="D31" s="112"/>
      <c r="E31" s="111"/>
    </row>
    <row r="32" spans="1:5" ht="15">
      <c r="A32" s="96" t="s">
        <v>158</v>
      </c>
      <c r="B32" s="107">
        <f>SUM(B21,B30)</f>
        <v>0</v>
      </c>
      <c r="C32" s="108"/>
      <c r="D32" s="119">
        <f>SUM(D21,D30)</f>
        <v>0</v>
      </c>
      <c r="E32" s="107">
        <f>SUM(E21,E30)</f>
        <v>0</v>
      </c>
    </row>
    <row r="33" spans="1:5" ht="15">
      <c r="A33" s="97"/>
      <c r="B33" s="98"/>
      <c r="C33" s="98"/>
      <c r="D33" s="98"/>
      <c r="E33" s="98"/>
    </row>
    <row r="34" spans="1:5" ht="15">
      <c r="A34" s="97"/>
      <c r="B34" s="98"/>
      <c r="C34" s="98"/>
      <c r="D34" s="98"/>
      <c r="E34" s="98"/>
    </row>
    <row r="35" spans="1:5" ht="18">
      <c r="A35" s="178" t="s">
        <v>167</v>
      </c>
      <c r="B35" s="98"/>
      <c r="C35" s="98"/>
      <c r="D35" s="98"/>
      <c r="E35" s="98"/>
    </row>
    <row r="36" spans="1:5" ht="15">
      <c r="A36" s="97"/>
      <c r="B36" s="98"/>
      <c r="C36" s="98"/>
      <c r="D36" s="98"/>
      <c r="E36" s="98"/>
    </row>
    <row r="37" spans="1:5" ht="15">
      <c r="A37" s="97"/>
      <c r="B37" s="98"/>
      <c r="C37" s="98"/>
      <c r="D37" s="98"/>
      <c r="E37" s="98"/>
    </row>
    <row r="38" spans="1:5" ht="15">
      <c r="A38" s="97"/>
      <c r="B38" s="98"/>
      <c r="C38" s="98"/>
      <c r="D38" s="98"/>
      <c r="E38" s="98"/>
    </row>
    <row r="39" spans="1:5" ht="15">
      <c r="A39" s="97"/>
      <c r="B39" s="98"/>
      <c r="C39" s="98"/>
      <c r="D39" s="98"/>
      <c r="E39" s="98"/>
    </row>
    <row r="40" spans="1:5" ht="15">
      <c r="A40" s="97"/>
      <c r="B40" s="98"/>
      <c r="C40" s="98"/>
      <c r="D40" s="98"/>
      <c r="E40" s="98"/>
    </row>
    <row r="41" ht="15">
      <c r="E41" s="51"/>
    </row>
    <row r="42" ht="15">
      <c r="E42" s="50"/>
    </row>
    <row r="43" spans="1:11" ht="15">
      <c r="A43" s="262" t="s">
        <v>164</v>
      </c>
      <c r="B43" s="262"/>
      <c r="C43" s="262"/>
      <c r="D43" s="262"/>
      <c r="E43" s="262"/>
      <c r="J43" s="51"/>
      <c r="K43" s="51"/>
    </row>
    <row r="44" spans="1:11" ht="15">
      <c r="A44" s="266" t="str">
        <f>A10</f>
        <v>AL 31 DE ENERO DE 2016</v>
      </c>
      <c r="B44" s="266"/>
      <c r="C44" s="266"/>
      <c r="D44" s="266"/>
      <c r="E44" s="266"/>
      <c r="J44" s="50"/>
      <c r="K44" s="50"/>
    </row>
    <row r="45" spans="9:11" ht="15">
      <c r="I45" s="4"/>
      <c r="J45" s="4"/>
      <c r="K45" s="4"/>
    </row>
    <row r="46" spans="1:5" ht="28.5" customHeight="1">
      <c r="A46" s="120" t="s">
        <v>161</v>
      </c>
      <c r="B46" s="332" t="s">
        <v>68</v>
      </c>
      <c r="C46" s="332"/>
      <c r="D46" s="327" t="s">
        <v>91</v>
      </c>
      <c r="E46" s="328"/>
    </row>
    <row r="47" spans="1:5" ht="18" customHeight="1">
      <c r="A47" s="329" t="s">
        <v>159</v>
      </c>
      <c r="B47" s="330"/>
      <c r="C47" s="330"/>
      <c r="D47" s="330"/>
      <c r="E47" s="331"/>
    </row>
    <row r="48" spans="1:5" ht="15">
      <c r="A48" s="113"/>
      <c r="B48" s="315"/>
      <c r="C48" s="316"/>
      <c r="D48" s="315"/>
      <c r="E48" s="316"/>
    </row>
    <row r="49" spans="1:5" ht="15">
      <c r="A49" s="113"/>
      <c r="B49" s="315"/>
      <c r="C49" s="316"/>
      <c r="D49" s="315"/>
      <c r="E49" s="316"/>
    </row>
    <row r="50" spans="1:5" ht="15">
      <c r="A50" s="113"/>
      <c r="B50" s="315"/>
      <c r="C50" s="316"/>
      <c r="D50" s="315"/>
      <c r="E50" s="316"/>
    </row>
    <row r="51" spans="1:5" ht="15">
      <c r="A51" s="113"/>
      <c r="B51" s="315"/>
      <c r="C51" s="316"/>
      <c r="D51" s="315"/>
      <c r="E51" s="316"/>
    </row>
    <row r="52" spans="1:5" ht="15">
      <c r="A52" s="113"/>
      <c r="B52" s="315"/>
      <c r="C52" s="316"/>
      <c r="D52" s="315"/>
      <c r="E52" s="316"/>
    </row>
    <row r="53" spans="1:5" ht="15">
      <c r="A53" s="113"/>
      <c r="B53" s="315"/>
      <c r="C53" s="316"/>
      <c r="D53" s="315"/>
      <c r="E53" s="316"/>
    </row>
    <row r="54" spans="1:5" ht="15">
      <c r="A54" s="134" t="s">
        <v>165</v>
      </c>
      <c r="B54" s="319">
        <f>SUM(B48:B53)</f>
        <v>0</v>
      </c>
      <c r="C54" s="320"/>
      <c r="D54" s="319">
        <f>SUM(D48:D53)</f>
        <v>0</v>
      </c>
      <c r="E54" s="320"/>
    </row>
    <row r="55" spans="1:5" ht="15">
      <c r="A55" s="114"/>
      <c r="B55" s="317"/>
      <c r="C55" s="318"/>
      <c r="D55" s="317"/>
      <c r="E55" s="318"/>
    </row>
    <row r="56" spans="1:5" ht="21" customHeight="1">
      <c r="A56" s="321" t="s">
        <v>156</v>
      </c>
      <c r="B56" s="322"/>
      <c r="C56" s="322"/>
      <c r="D56" s="322"/>
      <c r="E56" s="322"/>
    </row>
    <row r="57" spans="1:5" ht="15">
      <c r="A57" s="113"/>
      <c r="B57" s="315"/>
      <c r="C57" s="316"/>
      <c r="D57" s="315"/>
      <c r="E57" s="316"/>
    </row>
    <row r="58" spans="1:5" ht="15">
      <c r="A58" s="113"/>
      <c r="B58" s="315"/>
      <c r="C58" s="316"/>
      <c r="D58" s="315"/>
      <c r="E58" s="316"/>
    </row>
    <row r="59" spans="1:5" ht="15">
      <c r="A59" s="113"/>
      <c r="B59" s="315"/>
      <c r="C59" s="316"/>
      <c r="D59" s="315"/>
      <c r="E59" s="316"/>
    </row>
    <row r="60" spans="1:5" ht="15">
      <c r="A60" s="113"/>
      <c r="B60" s="315"/>
      <c r="C60" s="316"/>
      <c r="D60" s="315"/>
      <c r="E60" s="316"/>
    </row>
    <row r="61" spans="1:5" ht="15">
      <c r="A61" s="113"/>
      <c r="B61" s="315"/>
      <c r="C61" s="316"/>
      <c r="D61" s="315"/>
      <c r="E61" s="316"/>
    </row>
    <row r="62" spans="1:5" ht="15">
      <c r="A62" s="113"/>
      <c r="B62" s="315"/>
      <c r="C62" s="316"/>
      <c r="D62" s="315"/>
      <c r="E62" s="316"/>
    </row>
    <row r="63" spans="1:5" ht="15">
      <c r="A63" s="134" t="s">
        <v>166</v>
      </c>
      <c r="B63" s="319">
        <f>SUM(B57:B62)</f>
        <v>0</v>
      </c>
      <c r="C63" s="320"/>
      <c r="D63" s="319">
        <f>SUM(D57:D62)</f>
        <v>0</v>
      </c>
      <c r="E63" s="320"/>
    </row>
    <row r="64" spans="1:5" ht="15">
      <c r="A64" s="114"/>
      <c r="B64" s="317"/>
      <c r="C64" s="318"/>
      <c r="D64" s="317"/>
      <c r="E64" s="318"/>
    </row>
    <row r="65" spans="1:5" ht="15">
      <c r="A65" s="134" t="s">
        <v>158</v>
      </c>
      <c r="B65" s="319">
        <f>SUM(B59:B64)</f>
        <v>0</v>
      </c>
      <c r="C65" s="320"/>
      <c r="D65" s="319">
        <f>SUM(D59:D64)</f>
        <v>0</v>
      </c>
      <c r="E65" s="320"/>
    </row>
    <row r="68" ht="18">
      <c r="A68" s="178" t="s">
        <v>167</v>
      </c>
    </row>
  </sheetData>
  <sheetProtection/>
  <mergeCells count="48">
    <mergeCell ref="C12:D12"/>
    <mergeCell ref="C13:D13"/>
    <mergeCell ref="D46:E46"/>
    <mergeCell ref="A47:E47"/>
    <mergeCell ref="D48:E48"/>
    <mergeCell ref="B48:C48"/>
    <mergeCell ref="B46:C46"/>
    <mergeCell ref="A23:E23"/>
    <mergeCell ref="A14:E14"/>
    <mergeCell ref="A43:E43"/>
    <mergeCell ref="D49:E49"/>
    <mergeCell ref="D50:E50"/>
    <mergeCell ref="D51:E51"/>
    <mergeCell ref="D52:E52"/>
    <mergeCell ref="D53:E53"/>
    <mergeCell ref="D54:E54"/>
    <mergeCell ref="D58:E58"/>
    <mergeCell ref="D59:E59"/>
    <mergeCell ref="D60:E60"/>
    <mergeCell ref="D61:E61"/>
    <mergeCell ref="B57:C57"/>
    <mergeCell ref="B58:C58"/>
    <mergeCell ref="B59:C59"/>
    <mergeCell ref="B60:C60"/>
    <mergeCell ref="B50:C50"/>
    <mergeCell ref="B51:C51"/>
    <mergeCell ref="B52:C52"/>
    <mergeCell ref="B53:C53"/>
    <mergeCell ref="A56:E56"/>
    <mergeCell ref="D57:E57"/>
    <mergeCell ref="B62:C62"/>
    <mergeCell ref="B63:C63"/>
    <mergeCell ref="B64:C64"/>
    <mergeCell ref="D64:E64"/>
    <mergeCell ref="B65:C65"/>
    <mergeCell ref="D65:E65"/>
    <mergeCell ref="D62:E62"/>
    <mergeCell ref="D63:E63"/>
    <mergeCell ref="A4:E4"/>
    <mergeCell ref="A5:E5"/>
    <mergeCell ref="A9:E9"/>
    <mergeCell ref="A10:E10"/>
    <mergeCell ref="A44:E44"/>
    <mergeCell ref="B61:C61"/>
    <mergeCell ref="D55:E55"/>
    <mergeCell ref="B55:C55"/>
    <mergeCell ref="B54:C54"/>
    <mergeCell ref="B49:C4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37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5.57421875" style="0" customWidth="1"/>
    <col min="2" max="2" width="53.28125" style="0" customWidth="1"/>
    <col min="3" max="5" width="23.57421875" style="0" customWidth="1"/>
    <col min="6" max="6" width="12.140625" style="0" customWidth="1"/>
  </cols>
  <sheetData>
    <row r="1" spans="1:8" ht="15.75">
      <c r="A1" s="261" t="s">
        <v>85</v>
      </c>
      <c r="B1" s="261"/>
      <c r="C1" s="261"/>
      <c r="D1" s="261"/>
      <c r="E1" s="261"/>
      <c r="F1" s="49"/>
      <c r="G1" s="49"/>
      <c r="H1" s="49"/>
    </row>
    <row r="2" spans="1:8" ht="15">
      <c r="A2" s="262" t="s">
        <v>218</v>
      </c>
      <c r="B2" s="262"/>
      <c r="C2" s="262"/>
      <c r="D2" s="262"/>
      <c r="E2" s="262"/>
      <c r="F2" s="51"/>
      <c r="G2" s="51"/>
      <c r="H2" s="51"/>
    </row>
    <row r="3" spans="1:8" ht="15">
      <c r="A3" s="266" t="str">
        <f>'Estado de Deuda Pública'!A10:E10</f>
        <v>AL 31 DE ENERO DE 2016</v>
      </c>
      <c r="B3" s="266"/>
      <c r="C3" s="266"/>
      <c r="D3" s="266"/>
      <c r="E3" s="266"/>
      <c r="F3" s="50"/>
      <c r="G3" s="50"/>
      <c r="H3" s="50"/>
    </row>
    <row r="4" spans="1:8" ht="15">
      <c r="A4" s="4"/>
      <c r="B4" s="4"/>
      <c r="C4" s="4"/>
      <c r="D4" s="4"/>
      <c r="E4" s="4"/>
      <c r="F4" s="50"/>
      <c r="G4" s="50"/>
      <c r="H4" s="50"/>
    </row>
    <row r="6" spans="1:5" ht="18.75" customHeight="1">
      <c r="A6" s="341" t="s">
        <v>60</v>
      </c>
      <c r="B6" s="342"/>
      <c r="C6" s="169" t="s">
        <v>65</v>
      </c>
      <c r="D6" s="169" t="s">
        <v>68</v>
      </c>
      <c r="E6" s="170" t="s">
        <v>211</v>
      </c>
    </row>
    <row r="7" spans="1:5" ht="15.75" thickBot="1">
      <c r="A7" s="150"/>
      <c r="B7" s="151"/>
      <c r="C7" s="152"/>
      <c r="D7" s="152"/>
      <c r="E7" s="152"/>
    </row>
    <row r="8" spans="1:5" ht="15.75" thickBot="1">
      <c r="A8" s="343" t="s">
        <v>201</v>
      </c>
      <c r="B8" s="344"/>
      <c r="C8" s="186">
        <f>C9+C10</f>
        <v>1385921889.16</v>
      </c>
      <c r="D8" s="186">
        <f>D9+D10</f>
        <v>447202030.84</v>
      </c>
      <c r="E8" s="186">
        <f>E9+E10</f>
        <v>411627727.11</v>
      </c>
    </row>
    <row r="9" spans="1:5" ht="15">
      <c r="A9" s="171"/>
      <c r="B9" s="153" t="s">
        <v>212</v>
      </c>
      <c r="C9" s="187"/>
      <c r="D9" s="187"/>
      <c r="E9" s="187"/>
    </row>
    <row r="10" spans="1:5" ht="15">
      <c r="A10" s="172"/>
      <c r="B10" s="154" t="s">
        <v>213</v>
      </c>
      <c r="C10" s="188">
        <v>1385921889.16</v>
      </c>
      <c r="D10" s="188">
        <v>447202030.84</v>
      </c>
      <c r="E10" s="188">
        <v>411627727.11</v>
      </c>
    </row>
    <row r="11" spans="1:5" ht="15.75" thickBot="1">
      <c r="A11" s="155"/>
      <c r="B11" s="156"/>
      <c r="C11" s="189"/>
      <c r="D11" s="189"/>
      <c r="E11" s="189"/>
    </row>
    <row r="12" spans="1:5" ht="15.75" thickBot="1">
      <c r="A12" s="339" t="s">
        <v>202</v>
      </c>
      <c r="B12" s="340"/>
      <c r="C12" s="190">
        <f>C13+C14</f>
        <v>1385921889.16</v>
      </c>
      <c r="D12" s="190">
        <f>D13+D14</f>
        <v>106275363.41</v>
      </c>
      <c r="E12" s="190">
        <f>E13+E14</f>
        <v>96950571.92</v>
      </c>
    </row>
    <row r="13" spans="1:5" ht="15">
      <c r="A13" s="171"/>
      <c r="B13" s="153" t="s">
        <v>214</v>
      </c>
      <c r="C13" s="187"/>
      <c r="D13" s="187"/>
      <c r="E13" s="187"/>
    </row>
    <row r="14" spans="1:5" ht="15">
      <c r="A14" s="172"/>
      <c r="B14" s="154" t="s">
        <v>215</v>
      </c>
      <c r="C14" s="188">
        <v>1385921889.16</v>
      </c>
      <c r="D14" s="188">
        <v>106275363.41</v>
      </c>
      <c r="E14" s="188">
        <v>96950571.92</v>
      </c>
    </row>
    <row r="15" spans="1:5" ht="15.75" thickBot="1">
      <c r="A15" s="157"/>
      <c r="B15" s="158"/>
      <c r="C15" s="191"/>
      <c r="D15" s="191"/>
      <c r="E15" s="191"/>
    </row>
    <row r="16" spans="1:5" ht="15.75" thickBot="1">
      <c r="A16" s="339" t="s">
        <v>203</v>
      </c>
      <c r="B16" s="340"/>
      <c r="C16" s="190">
        <f>C8-C12</f>
        <v>0</v>
      </c>
      <c r="D16" s="190">
        <f>D8-D12</f>
        <v>340926667.42999995</v>
      </c>
      <c r="E16" s="190">
        <f>E8-E12</f>
        <v>314677155.19</v>
      </c>
    </row>
    <row r="17" spans="1:5" ht="15">
      <c r="A17" s="173"/>
      <c r="B17" s="173"/>
      <c r="C17" s="192"/>
      <c r="D17" s="192"/>
      <c r="E17" s="192"/>
    </row>
    <row r="18" spans="1:5" ht="18.75" customHeight="1">
      <c r="A18" s="341" t="s">
        <v>60</v>
      </c>
      <c r="B18" s="342"/>
      <c r="C18" s="193" t="s">
        <v>65</v>
      </c>
      <c r="D18" s="193" t="s">
        <v>68</v>
      </c>
      <c r="E18" s="194" t="s">
        <v>211</v>
      </c>
    </row>
    <row r="19" spans="1:5" ht="15.75" thickBot="1">
      <c r="A19" s="155"/>
      <c r="B19" s="156"/>
      <c r="C19" s="195"/>
      <c r="D19" s="195"/>
      <c r="E19" s="195"/>
    </row>
    <row r="20" spans="1:5" ht="15.75" thickBot="1">
      <c r="A20" s="339" t="s">
        <v>204</v>
      </c>
      <c r="B20" s="340"/>
      <c r="C20" s="190">
        <f>C16</f>
        <v>0</v>
      </c>
      <c r="D20" s="190">
        <f>D16</f>
        <v>340926667.42999995</v>
      </c>
      <c r="E20" s="190">
        <f>E16</f>
        <v>314677155.19</v>
      </c>
    </row>
    <row r="21" spans="1:5" ht="15.75" thickBot="1">
      <c r="A21" s="159"/>
      <c r="B21" s="87"/>
      <c r="C21" s="196"/>
      <c r="D21" s="196"/>
      <c r="E21" s="196"/>
    </row>
    <row r="22" spans="1:5" ht="15.75" thickBot="1">
      <c r="A22" s="339" t="s">
        <v>205</v>
      </c>
      <c r="B22" s="340"/>
      <c r="C22" s="197"/>
      <c r="D22" s="197"/>
      <c r="E22" s="198"/>
    </row>
    <row r="23" spans="1:5" ht="15.75" thickBot="1">
      <c r="A23" s="160"/>
      <c r="B23" s="161"/>
      <c r="C23" s="196"/>
      <c r="D23" s="196"/>
      <c r="E23" s="196"/>
    </row>
    <row r="24" spans="1:5" ht="15.75" thickBot="1">
      <c r="A24" s="339" t="s">
        <v>206</v>
      </c>
      <c r="B24" s="340"/>
      <c r="C24" s="199">
        <f>C20-C22</f>
        <v>0</v>
      </c>
      <c r="D24" s="199">
        <f>D20-D22</f>
        <v>340926667.42999995</v>
      </c>
      <c r="E24" s="199">
        <f>E20-E22</f>
        <v>314677155.19</v>
      </c>
    </row>
    <row r="25" spans="1:5" ht="15">
      <c r="A25" s="173"/>
      <c r="B25" s="173"/>
      <c r="C25" s="192"/>
      <c r="D25" s="192"/>
      <c r="E25" s="192"/>
    </row>
    <row r="26" spans="1:5" ht="18.75" customHeight="1">
      <c r="A26" s="341" t="s">
        <v>60</v>
      </c>
      <c r="B26" s="342"/>
      <c r="C26" s="169" t="s">
        <v>65</v>
      </c>
      <c r="D26" s="169" t="s">
        <v>68</v>
      </c>
      <c r="E26" s="170" t="s">
        <v>211</v>
      </c>
    </row>
    <row r="27" spans="1:5" ht="15.75" thickBot="1">
      <c r="A27" s="155"/>
      <c r="B27" s="156"/>
      <c r="C27" s="162"/>
      <c r="D27" s="162"/>
      <c r="E27" s="162"/>
    </row>
    <row r="28" spans="1:5" ht="15.75" thickBot="1">
      <c r="A28" s="339" t="s">
        <v>207</v>
      </c>
      <c r="B28" s="340"/>
      <c r="C28" s="163"/>
      <c r="D28" s="163"/>
      <c r="E28" s="164"/>
    </row>
    <row r="29" spans="1:5" ht="15.75" thickBot="1">
      <c r="A29" s="159"/>
      <c r="B29" s="87"/>
      <c r="C29" s="165"/>
      <c r="D29" s="165"/>
      <c r="E29" s="165"/>
    </row>
    <row r="30" spans="1:5" ht="15.75" thickBot="1">
      <c r="A30" s="339" t="s">
        <v>208</v>
      </c>
      <c r="B30" s="340"/>
      <c r="C30" s="163"/>
      <c r="D30" s="163"/>
      <c r="E30" s="164"/>
    </row>
    <row r="31" spans="1:5" ht="15.75" thickBot="1">
      <c r="A31" s="160"/>
      <c r="B31" s="161"/>
      <c r="C31" s="166"/>
      <c r="D31" s="166"/>
      <c r="E31" s="166"/>
    </row>
    <row r="32" spans="1:5" ht="15.75" thickBot="1">
      <c r="A32" s="339" t="s">
        <v>209</v>
      </c>
      <c r="B32" s="340"/>
      <c r="C32" s="167">
        <f>C28-C30</f>
        <v>0</v>
      </c>
      <c r="D32" s="167">
        <f>D28-D30</f>
        <v>0</v>
      </c>
      <c r="E32" s="167">
        <f>E28-E30</f>
        <v>0</v>
      </c>
    </row>
    <row r="33" spans="1:5" ht="15">
      <c r="A33" s="168"/>
      <c r="B33" s="168"/>
      <c r="C33" s="168"/>
      <c r="D33" s="168"/>
      <c r="E33" s="168"/>
    </row>
    <row r="34" spans="1:5" ht="15">
      <c r="A34" s="168"/>
      <c r="B34" s="168"/>
      <c r="C34" s="168"/>
      <c r="D34" s="168"/>
      <c r="E34" s="168"/>
    </row>
    <row r="35" spans="1:5" ht="24.75" customHeight="1">
      <c r="A35" s="338" t="s">
        <v>217</v>
      </c>
      <c r="B35" s="338"/>
      <c r="C35" s="338"/>
      <c r="D35" s="338"/>
      <c r="E35" s="338"/>
    </row>
    <row r="36" spans="1:5" ht="24" customHeight="1">
      <c r="A36" s="338" t="s">
        <v>216</v>
      </c>
      <c r="B36" s="338"/>
      <c r="C36" s="338"/>
      <c r="D36" s="338"/>
      <c r="E36" s="338"/>
    </row>
    <row r="37" spans="1:5" ht="15">
      <c r="A37" s="345" t="s">
        <v>210</v>
      </c>
      <c r="B37" s="345"/>
      <c r="C37" s="345"/>
      <c r="D37" s="345"/>
      <c r="E37" s="345"/>
    </row>
  </sheetData>
  <sheetProtection/>
  <mergeCells count="18">
    <mergeCell ref="A36:E36"/>
    <mergeCell ref="A37:E37"/>
    <mergeCell ref="A1:E1"/>
    <mergeCell ref="A2:E2"/>
    <mergeCell ref="A3:E3"/>
    <mergeCell ref="A22:B22"/>
    <mergeCell ref="A24:B24"/>
    <mergeCell ref="A26:B26"/>
    <mergeCell ref="A28:B28"/>
    <mergeCell ref="A30:B30"/>
    <mergeCell ref="A35:E35"/>
    <mergeCell ref="A32:B32"/>
    <mergeCell ref="A6:B6"/>
    <mergeCell ref="A8:B8"/>
    <mergeCell ref="A12:B12"/>
    <mergeCell ref="A16:B16"/>
    <mergeCell ref="A18:B18"/>
    <mergeCell ref="A20:B2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45"/>
  <sheetViews>
    <sheetView zoomScale="80" zoomScaleNormal="80" zoomScalePageLayoutView="0" workbookViewId="0" topLeftCell="A16">
      <selection activeCell="K15" sqref="K15"/>
    </sheetView>
  </sheetViews>
  <sheetFormatPr defaultColWidth="11.421875" defaultRowHeight="15"/>
  <cols>
    <col min="1" max="1" width="6.28125" style="0" customWidth="1"/>
    <col min="2" max="2" width="11.421875" style="0" customWidth="1"/>
    <col min="3" max="3" width="45.00390625" style="0" customWidth="1"/>
    <col min="4" max="4" width="20.28125" style="0" customWidth="1"/>
    <col min="5" max="5" width="18.57421875" style="0" customWidth="1"/>
    <col min="6" max="6" width="22.421875" style="0" customWidth="1"/>
    <col min="7" max="7" width="19.421875" style="0" customWidth="1"/>
    <col min="8" max="8" width="18.7109375" style="0" customWidth="1"/>
    <col min="9" max="9" width="17.8515625" style="0" customWidth="1"/>
    <col min="10" max="10" width="12.8515625" style="0" customWidth="1"/>
    <col min="11" max="11" width="18.28125" style="0" customWidth="1"/>
  </cols>
  <sheetData>
    <row r="1" spans="1:9" ht="15.75">
      <c r="A1" s="261" t="s">
        <v>85</v>
      </c>
      <c r="B1" s="261"/>
      <c r="C1" s="261"/>
      <c r="D1" s="261"/>
      <c r="E1" s="261"/>
      <c r="F1" s="261"/>
      <c r="G1" s="261"/>
      <c r="H1" s="261"/>
      <c r="I1" s="261"/>
    </row>
    <row r="2" spans="1:9" ht="15">
      <c r="A2" s="262" t="s">
        <v>95</v>
      </c>
      <c r="B2" s="262"/>
      <c r="C2" s="262"/>
      <c r="D2" s="262"/>
      <c r="E2" s="262"/>
      <c r="F2" s="262"/>
      <c r="G2" s="262"/>
      <c r="H2" s="262"/>
      <c r="I2" s="262"/>
    </row>
    <row r="3" spans="1:9" ht="15">
      <c r="A3" s="283" t="s">
        <v>199</v>
      </c>
      <c r="B3" s="283"/>
      <c r="C3" s="283"/>
      <c r="D3" s="283"/>
      <c r="E3" s="283"/>
      <c r="F3" s="283"/>
      <c r="G3" s="283"/>
      <c r="H3" s="283"/>
      <c r="I3" s="283"/>
    </row>
    <row r="4" spans="1:14" ht="15">
      <c r="A4" s="266" t="str">
        <f>'Flujo-Fondo-Indic-Post-Fiscal'!A3:E3</f>
        <v>AL 31 DE ENERO DE 2016</v>
      </c>
      <c r="B4" s="266"/>
      <c r="C4" s="266"/>
      <c r="D4" s="266"/>
      <c r="E4" s="266"/>
      <c r="F4" s="266"/>
      <c r="G4" s="266"/>
      <c r="H4" s="266"/>
      <c r="I4" s="266"/>
      <c r="J4" s="50"/>
      <c r="K4" s="50"/>
      <c r="L4" s="50"/>
      <c r="M4" s="50"/>
      <c r="N4" s="50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7" spans="1:9" ht="21.75" customHeight="1">
      <c r="A7" s="349" t="s">
        <v>60</v>
      </c>
      <c r="B7" s="306"/>
      <c r="C7" s="306"/>
      <c r="D7" s="306" t="s">
        <v>97</v>
      </c>
      <c r="E7" s="306"/>
      <c r="F7" s="306"/>
      <c r="G7" s="306"/>
      <c r="H7" s="306"/>
      <c r="I7" s="307" t="s">
        <v>88</v>
      </c>
    </row>
    <row r="8" spans="1:9" ht="32.25" customHeight="1">
      <c r="A8" s="350"/>
      <c r="B8" s="351"/>
      <c r="C8" s="351"/>
      <c r="D8" s="89" t="s">
        <v>89</v>
      </c>
      <c r="E8" s="90" t="s">
        <v>90</v>
      </c>
      <c r="F8" s="89" t="s">
        <v>67</v>
      </c>
      <c r="G8" s="89" t="s">
        <v>68</v>
      </c>
      <c r="H8" s="89" t="s">
        <v>91</v>
      </c>
      <c r="I8" s="308"/>
    </row>
    <row r="9" spans="1:9" ht="15" hidden="1">
      <c r="A9" s="352"/>
      <c r="B9" s="353"/>
      <c r="C9" s="353"/>
      <c r="D9" s="91">
        <v>1</v>
      </c>
      <c r="E9" s="91">
        <v>2</v>
      </c>
      <c r="F9" s="91" t="s">
        <v>92</v>
      </c>
      <c r="G9" s="91">
        <v>4</v>
      </c>
      <c r="H9" s="91">
        <v>5</v>
      </c>
      <c r="I9" s="92" t="s">
        <v>93</v>
      </c>
    </row>
    <row r="10" spans="1:9" ht="15">
      <c r="A10" s="130"/>
      <c r="B10" s="131"/>
      <c r="C10" s="132"/>
      <c r="D10" s="132"/>
      <c r="E10" s="132"/>
      <c r="F10" s="132"/>
      <c r="G10" s="132"/>
      <c r="H10" s="131"/>
      <c r="I10" s="132"/>
    </row>
    <row r="11" spans="1:9" ht="15">
      <c r="A11" s="346" t="s">
        <v>168</v>
      </c>
      <c r="B11" s="347"/>
      <c r="C11" s="348"/>
      <c r="D11" s="200">
        <f aca="true" t="shared" si="0" ref="D11:I11">SUM(D12,D15,D24,D28,D31,D36)</f>
        <v>1085579779</v>
      </c>
      <c r="E11" s="200">
        <f t="shared" si="0"/>
        <v>300342110.16</v>
      </c>
      <c r="F11" s="200">
        <f t="shared" si="0"/>
        <v>1385921889.16</v>
      </c>
      <c r="G11" s="200">
        <f t="shared" si="0"/>
        <v>106275363.41</v>
      </c>
      <c r="H11" s="200">
        <f t="shared" si="0"/>
        <v>96950571.92</v>
      </c>
      <c r="I11" s="200">
        <f t="shared" si="0"/>
        <v>1279646525.7500002</v>
      </c>
    </row>
    <row r="12" spans="1:11" ht="15">
      <c r="A12" s="122"/>
      <c r="B12" s="354" t="s">
        <v>169</v>
      </c>
      <c r="C12" s="355"/>
      <c r="D12" s="201">
        <f aca="true" t="shared" si="1" ref="D12:I12">SUM(D13:D14)</f>
        <v>988479779</v>
      </c>
      <c r="E12" s="201">
        <f t="shared" si="1"/>
        <v>289711558.16</v>
      </c>
      <c r="F12" s="201">
        <f t="shared" si="1"/>
        <v>1278191337.16</v>
      </c>
      <c r="G12" s="201">
        <f t="shared" si="1"/>
        <v>105099301.8</v>
      </c>
      <c r="H12" s="201">
        <f t="shared" si="1"/>
        <v>95774510.31</v>
      </c>
      <c r="I12" s="201">
        <f t="shared" si="1"/>
        <v>1173092035.3600001</v>
      </c>
      <c r="K12" s="149"/>
    </row>
    <row r="13" spans="1:9" ht="15">
      <c r="A13" s="122"/>
      <c r="B13" s="128"/>
      <c r="C13" s="129" t="s">
        <v>170</v>
      </c>
      <c r="D13" s="202"/>
      <c r="E13" s="203"/>
      <c r="F13" s="204">
        <f aca="true" t="shared" si="2" ref="F13:F40">IF(AND(E13&gt;=0,D13&gt;=0),SUM(D13:E13),"-")</f>
        <v>0</v>
      </c>
      <c r="G13" s="203"/>
      <c r="H13" s="203"/>
      <c r="I13" s="205">
        <f aca="true" t="shared" si="3" ref="I13:I40">IF(AND(G13&gt;=0,F13&gt;=0),(F13-G13),"-")</f>
        <v>0</v>
      </c>
    </row>
    <row r="14" spans="1:11" ht="15">
      <c r="A14" s="122"/>
      <c r="B14" s="128"/>
      <c r="C14" s="129" t="s">
        <v>171</v>
      </c>
      <c r="D14" s="202">
        <v>988479779</v>
      </c>
      <c r="E14" s="203">
        <v>289711558.16</v>
      </c>
      <c r="F14" s="204">
        <f>D14+E14</f>
        <v>1278191337.16</v>
      </c>
      <c r="G14" s="203">
        <v>105099301.8</v>
      </c>
      <c r="H14" s="203">
        <v>95774510.31</v>
      </c>
      <c r="I14" s="205">
        <f t="shared" si="3"/>
        <v>1173092035.3600001</v>
      </c>
      <c r="K14" s="149"/>
    </row>
    <row r="15" spans="1:9" ht="15">
      <c r="A15" s="122"/>
      <c r="B15" s="354" t="s">
        <v>172</v>
      </c>
      <c r="C15" s="355"/>
      <c r="D15" s="201">
        <f aca="true" t="shared" si="4" ref="D15:I15">SUM(D16:D23)</f>
        <v>21000000</v>
      </c>
      <c r="E15" s="201">
        <f t="shared" si="4"/>
        <v>0</v>
      </c>
      <c r="F15" s="201">
        <f t="shared" si="4"/>
        <v>21000000</v>
      </c>
      <c r="G15" s="201">
        <f t="shared" si="4"/>
        <v>1176061.61</v>
      </c>
      <c r="H15" s="201">
        <f t="shared" si="4"/>
        <v>1176061.61</v>
      </c>
      <c r="I15" s="201">
        <f t="shared" si="4"/>
        <v>19823938.39</v>
      </c>
    </row>
    <row r="16" spans="1:11" ht="15">
      <c r="A16" s="122"/>
      <c r="B16" s="128"/>
      <c r="C16" s="129" t="s">
        <v>173</v>
      </c>
      <c r="D16" s="202">
        <v>21000000</v>
      </c>
      <c r="E16" s="203">
        <v>0</v>
      </c>
      <c r="F16" s="204">
        <f>D16+E16</f>
        <v>21000000</v>
      </c>
      <c r="G16" s="203">
        <v>1176061.61</v>
      </c>
      <c r="H16" s="203">
        <v>1176061.61</v>
      </c>
      <c r="I16" s="205">
        <f t="shared" si="3"/>
        <v>19823938.39</v>
      </c>
      <c r="K16" s="149"/>
    </row>
    <row r="17" spans="1:9" ht="15">
      <c r="A17" s="122"/>
      <c r="B17" s="128"/>
      <c r="C17" s="129" t="s">
        <v>174</v>
      </c>
      <c r="D17" s="202"/>
      <c r="E17" s="203"/>
      <c r="F17" s="204">
        <f t="shared" si="2"/>
        <v>0</v>
      </c>
      <c r="G17" s="203"/>
      <c r="H17" s="203"/>
      <c r="I17" s="205">
        <f t="shared" si="3"/>
        <v>0</v>
      </c>
    </row>
    <row r="18" spans="1:9" ht="24">
      <c r="A18" s="122"/>
      <c r="B18" s="128"/>
      <c r="C18" s="129" t="s">
        <v>175</v>
      </c>
      <c r="D18" s="202"/>
      <c r="E18" s="203"/>
      <c r="F18" s="204">
        <f t="shared" si="2"/>
        <v>0</v>
      </c>
      <c r="G18" s="203"/>
      <c r="H18" s="203"/>
      <c r="I18" s="205">
        <f t="shared" si="3"/>
        <v>0</v>
      </c>
    </row>
    <row r="19" spans="1:9" ht="15">
      <c r="A19" s="122"/>
      <c r="B19" s="128"/>
      <c r="C19" s="129" t="s">
        <v>176</v>
      </c>
      <c r="D19" s="202"/>
      <c r="E19" s="203"/>
      <c r="F19" s="204">
        <f t="shared" si="2"/>
        <v>0</v>
      </c>
      <c r="G19" s="203"/>
      <c r="H19" s="203"/>
      <c r="I19" s="205">
        <f t="shared" si="3"/>
        <v>0</v>
      </c>
    </row>
    <row r="20" spans="1:9" ht="15">
      <c r="A20" s="122"/>
      <c r="B20" s="128"/>
      <c r="C20" s="129" t="s">
        <v>177</v>
      </c>
      <c r="D20" s="202"/>
      <c r="E20" s="203"/>
      <c r="F20" s="204">
        <f t="shared" si="2"/>
        <v>0</v>
      </c>
      <c r="G20" s="203"/>
      <c r="H20" s="203"/>
      <c r="I20" s="205">
        <f t="shared" si="3"/>
        <v>0</v>
      </c>
    </row>
    <row r="21" spans="1:9" ht="24">
      <c r="A21" s="122"/>
      <c r="B21" s="128"/>
      <c r="C21" s="129" t="s">
        <v>178</v>
      </c>
      <c r="D21" s="202"/>
      <c r="E21" s="203"/>
      <c r="F21" s="204">
        <f t="shared" si="2"/>
        <v>0</v>
      </c>
      <c r="G21" s="203"/>
      <c r="H21" s="203"/>
      <c r="I21" s="205">
        <f t="shared" si="3"/>
        <v>0</v>
      </c>
    </row>
    <row r="22" spans="1:9" ht="15">
      <c r="A22" s="122"/>
      <c r="B22" s="128"/>
      <c r="C22" s="129" t="s">
        <v>179</v>
      </c>
      <c r="D22" s="202"/>
      <c r="E22" s="203"/>
      <c r="F22" s="204">
        <f t="shared" si="2"/>
        <v>0</v>
      </c>
      <c r="G22" s="203"/>
      <c r="H22" s="203"/>
      <c r="I22" s="205">
        <f t="shared" si="3"/>
        <v>0</v>
      </c>
    </row>
    <row r="23" spans="1:9" ht="15">
      <c r="A23" s="122"/>
      <c r="B23" s="128"/>
      <c r="C23" s="129" t="s">
        <v>180</v>
      </c>
      <c r="D23" s="202"/>
      <c r="E23" s="203"/>
      <c r="F23" s="204">
        <f>D23+E23</f>
        <v>0</v>
      </c>
      <c r="G23" s="203"/>
      <c r="H23" s="203"/>
      <c r="I23" s="205">
        <f t="shared" si="3"/>
        <v>0</v>
      </c>
    </row>
    <row r="24" spans="1:9" ht="15">
      <c r="A24" s="122"/>
      <c r="B24" s="354" t="s">
        <v>181</v>
      </c>
      <c r="C24" s="355"/>
      <c r="D24" s="201">
        <f aca="true" t="shared" si="5" ref="D24:I24">SUM(D25:D27)</f>
        <v>0</v>
      </c>
      <c r="E24" s="201">
        <f t="shared" si="5"/>
        <v>0</v>
      </c>
      <c r="F24" s="201">
        <f t="shared" si="5"/>
        <v>0</v>
      </c>
      <c r="G24" s="201">
        <f t="shared" si="5"/>
        <v>0</v>
      </c>
      <c r="H24" s="201">
        <f t="shared" si="5"/>
        <v>0</v>
      </c>
      <c r="I24" s="201">
        <f t="shared" si="5"/>
        <v>0</v>
      </c>
    </row>
    <row r="25" spans="1:9" ht="24">
      <c r="A25" s="122"/>
      <c r="B25" s="128"/>
      <c r="C25" s="129" t="s">
        <v>182</v>
      </c>
      <c r="D25" s="202"/>
      <c r="E25" s="203"/>
      <c r="F25" s="204">
        <f t="shared" si="2"/>
        <v>0</v>
      </c>
      <c r="G25" s="203"/>
      <c r="H25" s="203"/>
      <c r="I25" s="205">
        <f t="shared" si="3"/>
        <v>0</v>
      </c>
    </row>
    <row r="26" spans="1:9" ht="24">
      <c r="A26" s="122"/>
      <c r="B26" s="128"/>
      <c r="C26" s="129" t="s">
        <v>183</v>
      </c>
      <c r="D26" s="202"/>
      <c r="E26" s="203"/>
      <c r="F26" s="204">
        <f t="shared" si="2"/>
        <v>0</v>
      </c>
      <c r="G26" s="203"/>
      <c r="H26" s="203"/>
      <c r="I26" s="205">
        <f t="shared" si="3"/>
        <v>0</v>
      </c>
    </row>
    <row r="27" spans="1:9" ht="15">
      <c r="A27" s="122"/>
      <c r="B27" s="128"/>
      <c r="C27" s="129" t="s">
        <v>184</v>
      </c>
      <c r="D27" s="202"/>
      <c r="E27" s="203"/>
      <c r="F27" s="204">
        <f t="shared" si="2"/>
        <v>0</v>
      </c>
      <c r="G27" s="203"/>
      <c r="H27" s="203"/>
      <c r="I27" s="205">
        <f t="shared" si="3"/>
        <v>0</v>
      </c>
    </row>
    <row r="28" spans="1:9" ht="15">
      <c r="A28" s="122"/>
      <c r="B28" s="354" t="s">
        <v>185</v>
      </c>
      <c r="C28" s="355"/>
      <c r="D28" s="201">
        <f aca="true" t="shared" si="6" ref="D28:I28">SUM(D29:D30)</f>
        <v>0</v>
      </c>
      <c r="E28" s="201">
        <f t="shared" si="6"/>
        <v>0</v>
      </c>
      <c r="F28" s="201">
        <f t="shared" si="6"/>
        <v>0</v>
      </c>
      <c r="G28" s="201">
        <f t="shared" si="6"/>
        <v>0</v>
      </c>
      <c r="H28" s="201">
        <f t="shared" si="6"/>
        <v>0</v>
      </c>
      <c r="I28" s="201">
        <f t="shared" si="6"/>
        <v>0</v>
      </c>
    </row>
    <row r="29" spans="1:9" ht="24">
      <c r="A29" s="122"/>
      <c r="B29" s="128"/>
      <c r="C29" s="129" t="s">
        <v>186</v>
      </c>
      <c r="D29" s="202"/>
      <c r="E29" s="203"/>
      <c r="F29" s="204">
        <f t="shared" si="2"/>
        <v>0</v>
      </c>
      <c r="G29" s="203"/>
      <c r="H29" s="203"/>
      <c r="I29" s="205">
        <f t="shared" si="3"/>
        <v>0</v>
      </c>
    </row>
    <row r="30" spans="1:9" ht="15">
      <c r="A30" s="122"/>
      <c r="B30" s="128"/>
      <c r="C30" s="129" t="s">
        <v>187</v>
      </c>
      <c r="D30" s="202"/>
      <c r="E30" s="203"/>
      <c r="F30" s="204">
        <f t="shared" si="2"/>
        <v>0</v>
      </c>
      <c r="G30" s="203" t="s">
        <v>188</v>
      </c>
      <c r="H30" s="203"/>
      <c r="I30" s="205">
        <v>0</v>
      </c>
    </row>
    <row r="31" spans="1:9" ht="15">
      <c r="A31" s="122"/>
      <c r="B31" s="354" t="s">
        <v>189</v>
      </c>
      <c r="C31" s="355"/>
      <c r="D31" s="201">
        <f aca="true" t="shared" si="7" ref="D31:I31">SUM(D32:D35)</f>
        <v>0</v>
      </c>
      <c r="E31" s="201">
        <f t="shared" si="7"/>
        <v>0</v>
      </c>
      <c r="F31" s="201">
        <f t="shared" si="7"/>
        <v>0</v>
      </c>
      <c r="G31" s="201">
        <f t="shared" si="7"/>
        <v>0</v>
      </c>
      <c r="H31" s="201">
        <f t="shared" si="7"/>
        <v>0</v>
      </c>
      <c r="I31" s="201">
        <f t="shared" si="7"/>
        <v>0</v>
      </c>
    </row>
    <row r="32" spans="1:9" ht="15">
      <c r="A32" s="122"/>
      <c r="B32" s="128"/>
      <c r="C32" s="129" t="s">
        <v>190</v>
      </c>
      <c r="D32" s="202"/>
      <c r="E32" s="203"/>
      <c r="F32" s="204">
        <f t="shared" si="2"/>
        <v>0</v>
      </c>
      <c r="G32" s="203"/>
      <c r="H32" s="203"/>
      <c r="I32" s="205">
        <f t="shared" si="3"/>
        <v>0</v>
      </c>
    </row>
    <row r="33" spans="1:9" ht="15">
      <c r="A33" s="122"/>
      <c r="B33" s="128"/>
      <c r="C33" s="129" t="s">
        <v>191</v>
      </c>
      <c r="D33" s="202"/>
      <c r="E33" s="203"/>
      <c r="F33" s="204">
        <f t="shared" si="2"/>
        <v>0</v>
      </c>
      <c r="G33" s="203"/>
      <c r="H33" s="203"/>
      <c r="I33" s="205">
        <f t="shared" si="3"/>
        <v>0</v>
      </c>
    </row>
    <row r="34" spans="1:9" ht="15">
      <c r="A34" s="122"/>
      <c r="B34" s="128"/>
      <c r="C34" s="129" t="s">
        <v>192</v>
      </c>
      <c r="D34" s="202"/>
      <c r="E34" s="203"/>
      <c r="F34" s="204">
        <f t="shared" si="2"/>
        <v>0</v>
      </c>
      <c r="G34" s="203"/>
      <c r="H34" s="203"/>
      <c r="I34" s="205">
        <f t="shared" si="3"/>
        <v>0</v>
      </c>
    </row>
    <row r="35" spans="1:9" ht="24">
      <c r="A35" s="122"/>
      <c r="B35" s="128"/>
      <c r="C35" s="129" t="s">
        <v>193</v>
      </c>
      <c r="D35" s="202"/>
      <c r="E35" s="203"/>
      <c r="F35" s="204">
        <f>IF(AND(E35&gt;=0,D35&gt;=0),SUM(D35:E35),"-")</f>
        <v>0</v>
      </c>
      <c r="G35" s="203"/>
      <c r="H35" s="203"/>
      <c r="I35" s="205">
        <f t="shared" si="3"/>
        <v>0</v>
      </c>
    </row>
    <row r="36" spans="1:11" ht="15">
      <c r="A36" s="122"/>
      <c r="B36" s="354" t="s">
        <v>194</v>
      </c>
      <c r="C36" s="355"/>
      <c r="D36" s="201">
        <f aca="true" t="shared" si="8" ref="D36:I36">SUM(D37)</f>
        <v>76100000</v>
      </c>
      <c r="E36" s="201">
        <f t="shared" si="8"/>
        <v>10630552</v>
      </c>
      <c r="F36" s="201">
        <f t="shared" si="8"/>
        <v>86730552</v>
      </c>
      <c r="G36" s="201">
        <f t="shared" si="8"/>
        <v>0</v>
      </c>
      <c r="H36" s="201">
        <f t="shared" si="8"/>
        <v>0</v>
      </c>
      <c r="I36" s="201">
        <f t="shared" si="8"/>
        <v>86730552</v>
      </c>
      <c r="K36" s="149"/>
    </row>
    <row r="37" spans="1:11" ht="15">
      <c r="A37" s="122"/>
      <c r="B37" s="128"/>
      <c r="C37" s="129" t="s">
        <v>195</v>
      </c>
      <c r="D37" s="202">
        <v>76100000</v>
      </c>
      <c r="E37" s="203">
        <v>10630552</v>
      </c>
      <c r="F37" s="204">
        <f>D37+E37</f>
        <v>86730552</v>
      </c>
      <c r="G37" s="203">
        <v>0</v>
      </c>
      <c r="H37" s="203">
        <v>0</v>
      </c>
      <c r="I37" s="205">
        <f t="shared" si="3"/>
        <v>86730552</v>
      </c>
      <c r="K37" s="149"/>
    </row>
    <row r="38" spans="1:9" ht="15">
      <c r="A38" s="346" t="s">
        <v>196</v>
      </c>
      <c r="B38" s="347"/>
      <c r="C38" s="348"/>
      <c r="D38" s="202"/>
      <c r="E38" s="203"/>
      <c r="F38" s="204">
        <f t="shared" si="2"/>
        <v>0</v>
      </c>
      <c r="G38" s="203"/>
      <c r="H38" s="203"/>
      <c r="I38" s="205">
        <f t="shared" si="3"/>
        <v>0</v>
      </c>
    </row>
    <row r="39" spans="1:9" ht="15">
      <c r="A39" s="346" t="s">
        <v>197</v>
      </c>
      <c r="B39" s="347"/>
      <c r="C39" s="348"/>
      <c r="D39" s="202"/>
      <c r="E39" s="203"/>
      <c r="F39" s="204">
        <f t="shared" si="2"/>
        <v>0</v>
      </c>
      <c r="G39" s="203"/>
      <c r="H39" s="203"/>
      <c r="I39" s="205">
        <f t="shared" si="3"/>
        <v>0</v>
      </c>
    </row>
    <row r="40" spans="1:9" ht="15">
      <c r="A40" s="346" t="s">
        <v>198</v>
      </c>
      <c r="B40" s="347"/>
      <c r="C40" s="348"/>
      <c r="D40" s="202"/>
      <c r="E40" s="203"/>
      <c r="F40" s="204">
        <f t="shared" si="2"/>
        <v>0</v>
      </c>
      <c r="G40" s="203"/>
      <c r="H40" s="203"/>
      <c r="I40" s="205">
        <f t="shared" si="3"/>
        <v>0</v>
      </c>
    </row>
    <row r="41" spans="1:9" ht="15">
      <c r="A41" s="123"/>
      <c r="B41" s="124"/>
      <c r="C41" s="125"/>
      <c r="D41" s="206"/>
      <c r="E41" s="207"/>
      <c r="F41" s="207"/>
      <c r="G41" s="207"/>
      <c r="H41" s="207"/>
      <c r="I41" s="207"/>
    </row>
    <row r="42" spans="1:9" ht="15">
      <c r="A42" s="126"/>
      <c r="B42" s="356" t="s">
        <v>94</v>
      </c>
      <c r="C42" s="357"/>
      <c r="D42" s="208">
        <f aca="true" t="shared" si="9" ref="D42:I42">SUM(D11,D38,D39,D40)</f>
        <v>1085579779</v>
      </c>
      <c r="E42" s="208">
        <f t="shared" si="9"/>
        <v>300342110.16</v>
      </c>
      <c r="F42" s="208">
        <f t="shared" si="9"/>
        <v>1385921889.16</v>
      </c>
      <c r="G42" s="208">
        <f t="shared" si="9"/>
        <v>106275363.41</v>
      </c>
      <c r="H42" s="208">
        <f t="shared" si="9"/>
        <v>96950571.92</v>
      </c>
      <c r="I42" s="208">
        <f t="shared" si="9"/>
        <v>1279646525.7500002</v>
      </c>
    </row>
    <row r="45" spans="4:9" ht="15">
      <c r="D45" s="149"/>
      <c r="E45" s="149"/>
      <c r="F45" s="149"/>
      <c r="G45" s="209"/>
      <c r="H45" s="209"/>
      <c r="I45" s="149"/>
    </row>
  </sheetData>
  <sheetProtection/>
  <mergeCells count="18">
    <mergeCell ref="A39:C39"/>
    <mergeCell ref="A11:C11"/>
    <mergeCell ref="B12:C12"/>
    <mergeCell ref="B15:C15"/>
    <mergeCell ref="A40:C40"/>
    <mergeCell ref="B42:C42"/>
    <mergeCell ref="B24:C24"/>
    <mergeCell ref="B28:C28"/>
    <mergeCell ref="B31:C31"/>
    <mergeCell ref="B36:C36"/>
    <mergeCell ref="A38:C38"/>
    <mergeCell ref="A1:I1"/>
    <mergeCell ref="A2:I2"/>
    <mergeCell ref="A3:I3"/>
    <mergeCell ref="A4:I4"/>
    <mergeCell ref="A7:C9"/>
    <mergeCell ref="D7:H7"/>
    <mergeCell ref="I7:I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69" r:id="rId2"/>
  <ignoredErrors>
    <ignoredError sqref="E24:I39 F15:I1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37.8515625" style="0" customWidth="1"/>
    <col min="2" max="2" width="13.140625" style="0" customWidth="1"/>
    <col min="3" max="3" width="17.7109375" style="0" customWidth="1"/>
    <col min="4" max="4" width="17.140625" style="0" customWidth="1"/>
    <col min="5" max="5" width="16.00390625" style="0" customWidth="1"/>
    <col min="6" max="6" width="19.140625" style="0" customWidth="1"/>
  </cols>
  <sheetData>
    <row r="1" spans="1:6" ht="15">
      <c r="A1" s="236"/>
      <c r="B1" s="236"/>
      <c r="C1" s="236"/>
      <c r="D1" s="236"/>
      <c r="E1" s="237"/>
      <c r="F1" s="236"/>
    </row>
    <row r="2" spans="1:6" ht="15">
      <c r="A2" s="236"/>
      <c r="B2" s="236"/>
      <c r="C2" s="236"/>
      <c r="D2" s="236"/>
      <c r="E2" s="237"/>
      <c r="F2" s="236"/>
    </row>
    <row r="3" spans="1:6" ht="15">
      <c r="A3" s="238"/>
      <c r="B3" s="238"/>
      <c r="C3" s="238"/>
      <c r="D3" s="238"/>
      <c r="E3" s="238"/>
      <c r="F3" s="236"/>
    </row>
    <row r="4" spans="1:6" ht="30">
      <c r="A4" s="358" t="s">
        <v>85</v>
      </c>
      <c r="B4" s="358"/>
      <c r="C4" s="358"/>
      <c r="D4" s="358"/>
      <c r="E4" s="358"/>
      <c r="F4" s="358"/>
    </row>
    <row r="5" spans="1:6" ht="30">
      <c r="A5" s="239"/>
      <c r="B5" s="239"/>
      <c r="C5" s="239"/>
      <c r="D5" s="239"/>
      <c r="E5" s="239"/>
      <c r="F5" s="239"/>
    </row>
    <row r="6" spans="1:6" ht="22.5">
      <c r="A6" s="359" t="s">
        <v>228</v>
      </c>
      <c r="B6" s="359"/>
      <c r="C6" s="359"/>
      <c r="D6" s="359"/>
      <c r="E6" s="359"/>
      <c r="F6" s="359"/>
    </row>
    <row r="7" spans="1:6" ht="25.5">
      <c r="A7" s="360" t="s">
        <v>229</v>
      </c>
      <c r="B7" s="360"/>
      <c r="C7" s="360"/>
      <c r="D7" s="360"/>
      <c r="E7" s="360"/>
      <c r="F7" s="360"/>
    </row>
    <row r="8" spans="1:6" ht="26.25" thickBot="1">
      <c r="A8" s="361"/>
      <c r="B8" s="361"/>
      <c r="C8" s="361"/>
      <c r="D8" s="361"/>
      <c r="E8" s="361"/>
      <c r="F8" s="361"/>
    </row>
    <row r="9" spans="1:6" ht="45">
      <c r="A9" s="240" t="s">
        <v>230</v>
      </c>
      <c r="B9" s="241" t="s">
        <v>231</v>
      </c>
      <c r="C9" s="241" t="s">
        <v>232</v>
      </c>
      <c r="D9" s="241" t="s">
        <v>233</v>
      </c>
      <c r="E9" s="241" t="s">
        <v>234</v>
      </c>
      <c r="F9" s="242" t="s">
        <v>235</v>
      </c>
    </row>
    <row r="10" spans="1:6" ht="15">
      <c r="A10" s="243" t="s">
        <v>236</v>
      </c>
      <c r="B10" s="244">
        <v>1</v>
      </c>
      <c r="C10" s="245">
        <v>25789345</v>
      </c>
      <c r="D10" s="246">
        <v>14184159</v>
      </c>
      <c r="E10" s="246">
        <v>11605186</v>
      </c>
      <c r="F10" s="247">
        <v>19718</v>
      </c>
    </row>
    <row r="11" spans="1:6" ht="15">
      <c r="A11" s="243" t="s">
        <v>237</v>
      </c>
      <c r="B11" s="248">
        <v>14</v>
      </c>
      <c r="C11" s="245">
        <v>46386397</v>
      </c>
      <c r="D11" s="246">
        <v>24723411</v>
      </c>
      <c r="E11" s="246">
        <v>21662986</v>
      </c>
      <c r="F11" s="247">
        <v>337020</v>
      </c>
    </row>
    <row r="12" spans="1:6" ht="15">
      <c r="A12" s="243" t="s">
        <v>238</v>
      </c>
      <c r="B12" s="248">
        <v>27</v>
      </c>
      <c r="C12" s="245">
        <v>105310141</v>
      </c>
      <c r="D12" s="246">
        <v>76591196</v>
      </c>
      <c r="E12" s="246">
        <v>28718945</v>
      </c>
      <c r="F12" s="247">
        <v>2885</v>
      </c>
    </row>
    <row r="13" spans="1:6" ht="15">
      <c r="A13" s="249" t="s">
        <v>239</v>
      </c>
      <c r="B13" s="250">
        <v>8</v>
      </c>
      <c r="C13" s="245">
        <v>4300000</v>
      </c>
      <c r="D13" s="246">
        <v>2150000</v>
      </c>
      <c r="E13" s="246">
        <v>2150000</v>
      </c>
      <c r="F13" s="247">
        <v>3048819</v>
      </c>
    </row>
    <row r="14" spans="1:6" ht="15">
      <c r="A14" s="243" t="s">
        <v>240</v>
      </c>
      <c r="B14" s="248">
        <v>4</v>
      </c>
      <c r="C14" s="245">
        <v>2600000</v>
      </c>
      <c r="D14" s="246">
        <v>1300000</v>
      </c>
      <c r="E14" s="246">
        <v>1300000</v>
      </c>
      <c r="F14" s="247">
        <v>1600254</v>
      </c>
    </row>
    <row r="15" spans="1:6" ht="15">
      <c r="A15" s="251" t="s">
        <v>241</v>
      </c>
      <c r="B15" s="252">
        <f>SUM(B10:B14)</f>
        <v>54</v>
      </c>
      <c r="C15" s="252">
        <f>SUM(C10:C14)</f>
        <v>184385883</v>
      </c>
      <c r="D15" s="252">
        <f>SUM(D10:D14)</f>
        <v>118948766</v>
      </c>
      <c r="E15" s="252">
        <f>SUM(E10:E14)</f>
        <v>65437117</v>
      </c>
      <c r="F15" s="252"/>
    </row>
    <row r="16" spans="1:6" ht="15">
      <c r="A16" s="236"/>
      <c r="B16" s="236"/>
      <c r="C16" s="236"/>
      <c r="D16" s="236"/>
      <c r="E16" s="237"/>
      <c r="F16" s="236"/>
    </row>
    <row r="17" spans="1:6" ht="15">
      <c r="A17" s="253" t="s">
        <v>242</v>
      </c>
      <c r="B17" s="254"/>
      <c r="C17" s="236"/>
      <c r="D17" s="236"/>
      <c r="E17" s="237"/>
      <c r="F17" s="236"/>
    </row>
  </sheetData>
  <sheetProtection/>
  <mergeCells count="4">
    <mergeCell ref="A4:F4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btorres</cp:lastModifiedBy>
  <cp:lastPrinted>2016-03-07T18:34:09Z</cp:lastPrinted>
  <dcterms:created xsi:type="dcterms:W3CDTF">2013-04-18T20:56:07Z</dcterms:created>
  <dcterms:modified xsi:type="dcterms:W3CDTF">2016-03-08T21:08:59Z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